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nas-my.sharepoint.com/personal/tefi_nynas_com/Documents/AR QR IR/Q4 to publish/"/>
    </mc:Choice>
  </mc:AlternateContent>
  <xr:revisionPtr revIDLastSave="0" documentId="8_{2951D124-577A-493F-8245-41AC982F87E2}" xr6:coauthVersionLast="47" xr6:coauthVersionMax="47" xr10:uidLastSave="{00000000-0000-0000-0000-000000000000}"/>
  <bookViews>
    <workbookView xWindow="-120" yWindow="-120" windowWidth="29040" windowHeight="17520" xr2:uid="{C3E2E3A8-AFF9-4DB0-B083-3DB2E04F13B4}"/>
  </bookViews>
  <sheets>
    <sheet name="Key financials and segment" sheetId="1" r:id="rId1"/>
    <sheet name="Operating cash flow and others" sheetId="2" r:id="rId2"/>
  </sheets>
  <definedNames>
    <definedName name="___A11" hidden="1">{#N/A,#N/A,FALSE,"Umsatz 99";#N/A,#N/A,FALSE,"ER 99 "}</definedName>
    <definedName name="___c" hidden="1">{"Fiesta Facer Page",#N/A,FALSE,"Q_C_S";"Fiesta Main Page",#N/A,FALSE,"V_L";"Fiesta 95BP Struct",#N/A,FALSE,"StructBP";"Fiesta Post 95BP Struct",#N/A,FALSE,"AdjStructBP"}</definedName>
    <definedName name="__3wrn.²Ä1­Ó¤ë1_Ü20¤H." hidden="1">{#N/A,#N/A,FALSE,"²Ä1­Ó¤ë"}</definedName>
    <definedName name="__A11" hidden="1">{#N/A,#N/A,FALSE,"Umsatz 99";#N/A,#N/A,FALSE,"ER 99 "}</definedName>
    <definedName name="__c" hidden="1">{"Fiesta Facer Page",#N/A,FALSE,"Q_C_S";"Fiesta Main Page",#N/A,FALSE,"V_L";"Fiesta 95BP Struct",#N/A,FALSE,"StructBP";"Fiesta Post 95BP Struct",#N/A,FALSE,"AdjStructBP"}</definedName>
    <definedName name="__FDS_HYPERLINK_TOGGLE_STATE__" hidden="1">"ON"</definedName>
    <definedName name="_11wrn.²Ä1­Ó¤ë1_Ü20¤H." hidden="1">{#N/A,#N/A,FALSE,"²Ä1­Ó¤ë"}</definedName>
    <definedName name="_3wrn.²Ä1­Ó¤ë1_Ü20¤H." hidden="1">{#N/A,#N/A,FALSE,"²Ä1­Ó¤ë"}</definedName>
    <definedName name="_A11" hidden="1">{#N/A,#N/A,FALSE,"Umsatz 99";#N/A,#N/A,FALSE,"ER 99 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" hidden="1">{"Fiesta Facer Page",#N/A,FALSE,"Q_C_S";"Fiesta Main Page",#N/A,FALSE,"V_L";"Fiesta 95BP Struct",#N/A,FALSE,"StructBP";"Fiesta Post 95BP Struct",#N/A,FALSE,"AdjStructBP"}</definedName>
    <definedName name="_Sort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FFO_DIFF_REUT" hidden="1">"c3890"</definedName>
    <definedName name="IQ_EST_FFO_SURPRISE_PERCENT_REUT" hidden="1">"c3891"</definedName>
    <definedName name="IQ_ESTIMATED_ASSESSABLE_DEPOSITS_FDIC" hidden="1">"c6490"</definedName>
    <definedName name="IQ_ESTIMATED_INSURED_DEPOSITS_FDIC" hidden="1">"c6491"</definedName>
    <definedName name="IQ_EXPENSE_CODE_" hidden="1">555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"01/01/0001 00:00:00"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Month">#REF!</definedName>
    <definedName name="Pal_Workbook_GUID" hidden="1">"3KSC7GN4Z2HU915S4J452IDY"</definedName>
    <definedName name="pl" hidden="1">{#N/A,#N/A,FALSE,"²Ä1­Ó¤ë"}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LA.05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9" i="2" l="1"/>
  <c r="M279" i="2"/>
  <c r="L279" i="2"/>
  <c r="K279" i="2"/>
  <c r="J279" i="2"/>
  <c r="I279" i="2"/>
  <c r="H279" i="2"/>
  <c r="G279" i="2"/>
  <c r="F279" i="2"/>
  <c r="E279" i="2"/>
  <c r="D279" i="2"/>
  <c r="C279" i="2"/>
  <c r="M259" i="2"/>
  <c r="L251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H224" i="2"/>
  <c r="F223" i="2"/>
  <c r="D223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M224" i="2"/>
  <c r="L224" i="2"/>
  <c r="H189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L223" i="2"/>
  <c r="I223" i="2"/>
  <c r="E222" i="2"/>
  <c r="I154" i="2"/>
  <c r="L154" i="2"/>
  <c r="F154" i="2"/>
  <c r="L140" i="2"/>
  <c r="I140" i="2"/>
  <c r="K140" i="2"/>
  <c r="J140" i="2"/>
  <c r="H140" i="2"/>
  <c r="G140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C140" i="2" s="1"/>
  <c r="D123" i="2"/>
  <c r="J117" i="2"/>
  <c r="C101" i="2"/>
  <c r="N85" i="2"/>
  <c r="M85" i="2"/>
  <c r="L85" i="2"/>
  <c r="K85" i="2"/>
  <c r="K117" i="2" s="1"/>
  <c r="J85" i="2"/>
  <c r="I85" i="2"/>
  <c r="H85" i="2"/>
  <c r="G85" i="2"/>
  <c r="F85" i="2"/>
  <c r="E85" i="2"/>
  <c r="D85" i="2"/>
  <c r="C85" i="2"/>
  <c r="N78" i="2"/>
  <c r="M78" i="2"/>
  <c r="L78" i="2"/>
  <c r="K78" i="2"/>
  <c r="J78" i="2"/>
  <c r="I78" i="2"/>
  <c r="H78" i="2"/>
  <c r="G78" i="2"/>
  <c r="F78" i="2"/>
  <c r="E78" i="2"/>
  <c r="D78" i="2"/>
  <c r="C78" i="2"/>
  <c r="F76" i="2"/>
  <c r="N69" i="2"/>
  <c r="M69" i="2"/>
  <c r="L69" i="2"/>
  <c r="L73" i="2" s="1"/>
  <c r="L76" i="2" s="1"/>
  <c r="K69" i="2"/>
  <c r="K73" i="2" s="1"/>
  <c r="K76" i="2" s="1"/>
  <c r="J69" i="2"/>
  <c r="J73" i="2" s="1"/>
  <c r="J76" i="2" s="1"/>
  <c r="I69" i="2"/>
  <c r="I73" i="2" s="1"/>
  <c r="I76" i="2" s="1"/>
  <c r="H69" i="2"/>
  <c r="H73" i="2" s="1"/>
  <c r="H76" i="2" s="1"/>
  <c r="G69" i="2"/>
  <c r="G73" i="2" s="1"/>
  <c r="G76" i="2" s="1"/>
  <c r="F69" i="2"/>
  <c r="F73" i="2" s="1"/>
  <c r="E69" i="2"/>
  <c r="E73" i="2" s="1"/>
  <c r="E76" i="2" s="1"/>
  <c r="D69" i="2"/>
  <c r="D73" i="2" s="1"/>
  <c r="D76" i="2" s="1"/>
  <c r="C69" i="2"/>
  <c r="C73" i="2" s="1"/>
  <c r="C76" i="2" s="1"/>
  <c r="J59" i="2"/>
  <c r="H59" i="2"/>
  <c r="N52" i="2"/>
  <c r="M52" i="2"/>
  <c r="L52" i="2"/>
  <c r="K52" i="2"/>
  <c r="J52" i="2"/>
  <c r="I52" i="2"/>
  <c r="H52" i="2"/>
  <c r="G52" i="2"/>
  <c r="F52" i="2"/>
  <c r="E52" i="2"/>
  <c r="D52" i="2"/>
  <c r="C52" i="2"/>
  <c r="C59" i="2" s="1"/>
  <c r="K50" i="2"/>
  <c r="N50" i="2"/>
  <c r="G50" i="2"/>
  <c r="N44" i="2"/>
  <c r="M44" i="2"/>
  <c r="L44" i="2"/>
  <c r="K44" i="2"/>
  <c r="J44" i="2"/>
  <c r="I44" i="2"/>
  <c r="H44" i="2"/>
  <c r="G44" i="2"/>
  <c r="F44" i="2"/>
  <c r="E44" i="2"/>
  <c r="D44" i="2"/>
  <c r="C44" i="2"/>
  <c r="D31" i="2"/>
  <c r="D38" i="2" s="1"/>
  <c r="N20" i="2"/>
  <c r="M20" i="2"/>
  <c r="L20" i="2"/>
  <c r="K20" i="2"/>
  <c r="J20" i="2"/>
  <c r="I20" i="2"/>
  <c r="H20" i="2"/>
  <c r="G20" i="2"/>
  <c r="F20" i="2"/>
  <c r="E20" i="2"/>
  <c r="D20" i="2"/>
  <c r="C20" i="2"/>
  <c r="M10" i="2"/>
  <c r="L10" i="2"/>
  <c r="G10" i="2"/>
  <c r="G15" i="2" s="1"/>
  <c r="K10" i="2"/>
  <c r="J10" i="2"/>
  <c r="H10" i="2"/>
  <c r="N7" i="2"/>
  <c r="M7" i="2"/>
  <c r="L7" i="2"/>
  <c r="K7" i="2"/>
  <c r="J7" i="2"/>
  <c r="I7" i="2"/>
  <c r="H7" i="2"/>
  <c r="G7" i="2"/>
  <c r="F7" i="2"/>
  <c r="E7" i="2"/>
  <c r="D7" i="2"/>
  <c r="C7" i="2"/>
  <c r="N5" i="2"/>
  <c r="M5" i="2"/>
  <c r="L5" i="2"/>
  <c r="K5" i="2"/>
  <c r="J5" i="2"/>
  <c r="I5" i="2"/>
  <c r="H5" i="2"/>
  <c r="G5" i="2"/>
  <c r="F5" i="2"/>
  <c r="E5" i="2"/>
  <c r="D5" i="2"/>
  <c r="C5" i="2"/>
  <c r="D81" i="1"/>
  <c r="C81" i="1"/>
  <c r="N70" i="1"/>
  <c r="M70" i="1"/>
  <c r="L70" i="1"/>
  <c r="K70" i="1"/>
  <c r="J70" i="1"/>
  <c r="I70" i="1"/>
  <c r="H70" i="1"/>
  <c r="G70" i="1"/>
  <c r="F70" i="1"/>
  <c r="E70" i="1"/>
  <c r="D70" i="1"/>
  <c r="C70" i="1"/>
  <c r="D63" i="1"/>
  <c r="D64" i="1" s="1"/>
  <c r="N48" i="1"/>
  <c r="M48" i="1"/>
  <c r="L48" i="1"/>
  <c r="K48" i="1"/>
  <c r="J48" i="1"/>
  <c r="I48" i="1"/>
  <c r="H48" i="1"/>
  <c r="G48" i="1"/>
  <c r="F48" i="1"/>
  <c r="E48" i="1"/>
  <c r="D48" i="1"/>
  <c r="C48" i="1"/>
  <c r="M44" i="1"/>
  <c r="M50" i="1" s="1"/>
  <c r="L44" i="1"/>
  <c r="L50" i="1" s="1"/>
  <c r="D44" i="1"/>
  <c r="D50" i="1" s="1"/>
  <c r="I38" i="1"/>
  <c r="D38" i="1"/>
  <c r="C38" i="1"/>
  <c r="M38" i="1"/>
  <c r="H38" i="1"/>
  <c r="N26" i="1"/>
  <c r="M26" i="1"/>
  <c r="L26" i="1"/>
  <c r="K26" i="1"/>
  <c r="J26" i="1"/>
  <c r="I26" i="1"/>
  <c r="H26" i="1"/>
  <c r="G26" i="1"/>
  <c r="F26" i="1"/>
  <c r="E26" i="1"/>
  <c r="D26" i="1"/>
  <c r="C26" i="1"/>
  <c r="N11" i="1"/>
  <c r="K11" i="1"/>
  <c r="J11" i="1"/>
  <c r="I11" i="1"/>
  <c r="H11" i="1"/>
  <c r="G11" i="1"/>
  <c r="F11" i="1"/>
  <c r="L9" i="1"/>
  <c r="N9" i="1"/>
  <c r="M9" i="1"/>
  <c r="K9" i="1"/>
  <c r="I9" i="1"/>
  <c r="H9" i="1"/>
  <c r="G9" i="1"/>
  <c r="F9" i="1"/>
  <c r="N5" i="1"/>
  <c r="M5" i="1"/>
  <c r="L5" i="1"/>
  <c r="K5" i="1"/>
  <c r="J5" i="1"/>
  <c r="I5" i="1"/>
  <c r="H5" i="1"/>
  <c r="G5" i="1"/>
  <c r="F5" i="1"/>
  <c r="E5" i="1"/>
  <c r="D5" i="1"/>
  <c r="C5" i="1"/>
  <c r="E81" i="1" l="1"/>
  <c r="C195" i="2"/>
  <c r="J9" i="1"/>
  <c r="L38" i="1"/>
  <c r="H81" i="1"/>
  <c r="F32" i="1"/>
  <c r="J15" i="2"/>
  <c r="L11" i="1"/>
  <c r="J81" i="1"/>
  <c r="L15" i="2"/>
  <c r="M11" i="1"/>
  <c r="K81" i="1"/>
  <c r="M15" i="2"/>
  <c r="I40" i="2"/>
  <c r="I50" i="2"/>
  <c r="H89" i="2"/>
  <c r="H117" i="2"/>
  <c r="F38" i="1"/>
  <c r="D55" i="1"/>
  <c r="I117" i="2"/>
  <c r="G63" i="1"/>
  <c r="G64" i="1" s="1"/>
  <c r="M64" i="1"/>
  <c r="D10" i="2"/>
  <c r="N73" i="2"/>
  <c r="N76" i="2" s="1"/>
  <c r="E203" i="2"/>
  <c r="E195" i="2"/>
  <c r="E189" i="2"/>
  <c r="E197" i="2" s="1"/>
  <c r="E182" i="2"/>
  <c r="L63" i="1"/>
  <c r="L81" i="1"/>
  <c r="E10" i="2"/>
  <c r="J38" i="1"/>
  <c r="C44" i="1"/>
  <c r="C50" i="1" s="1"/>
  <c r="M63" i="1"/>
  <c r="G76" i="1"/>
  <c r="H76" i="1"/>
  <c r="I76" i="1"/>
  <c r="M81" i="1"/>
  <c r="F10" i="2"/>
  <c r="F15" i="2" s="1"/>
  <c r="L50" i="2"/>
  <c r="N59" i="2"/>
  <c r="L123" i="2"/>
  <c r="M73" i="2"/>
  <c r="M76" i="2" s="1"/>
  <c r="M50" i="2"/>
  <c r="M140" i="2"/>
  <c r="M154" i="2"/>
  <c r="M223" i="2"/>
  <c r="J224" i="2"/>
  <c r="L32" i="1"/>
  <c r="J50" i="2"/>
  <c r="M89" i="2"/>
  <c r="M97" i="2" s="1"/>
  <c r="M103" i="2" s="1"/>
  <c r="D222" i="2"/>
  <c r="L222" i="2"/>
  <c r="L55" i="1"/>
  <c r="K15" i="2"/>
  <c r="I10" i="2"/>
  <c r="I15" i="2" s="1"/>
  <c r="N89" i="2"/>
  <c r="N97" i="2" s="1"/>
  <c r="N103" i="2" s="1"/>
  <c r="C223" i="2"/>
  <c r="C154" i="2"/>
  <c r="C147" i="2"/>
  <c r="C158" i="2" s="1"/>
  <c r="M55" i="1"/>
  <c r="H64" i="1"/>
  <c r="M76" i="1"/>
  <c r="C76" i="1"/>
  <c r="I81" i="1"/>
  <c r="H15" i="2"/>
  <c r="F89" i="2"/>
  <c r="F101" i="2"/>
  <c r="F123" i="2"/>
  <c r="E223" i="2"/>
  <c r="I101" i="2"/>
  <c r="J251" i="2"/>
  <c r="N81" i="1"/>
  <c r="N38" i="1"/>
  <c r="N32" i="1"/>
  <c r="I63" i="1"/>
  <c r="I64" i="1" s="1"/>
  <c r="G81" i="1"/>
  <c r="J31" i="2"/>
  <c r="J38" i="2" s="1"/>
  <c r="J40" i="2" s="1"/>
  <c r="D32" i="1"/>
  <c r="G38" i="1"/>
  <c r="I44" i="1"/>
  <c r="I50" i="1" s="1"/>
  <c r="I55" i="1" s="1"/>
  <c r="J44" i="1"/>
  <c r="J50" i="1" s="1"/>
  <c r="J55" i="1" s="1"/>
  <c r="K44" i="1"/>
  <c r="K50" i="1" s="1"/>
  <c r="K55" i="1" s="1"/>
  <c r="H63" i="1"/>
  <c r="D76" i="1"/>
  <c r="F31" i="2"/>
  <c r="F38" i="2" s="1"/>
  <c r="F40" i="2" s="1"/>
  <c r="I31" i="2"/>
  <c r="I38" i="2" s="1"/>
  <c r="K31" i="2"/>
  <c r="K38" i="2" s="1"/>
  <c r="K40" i="2" s="1"/>
  <c r="M59" i="2"/>
  <c r="G101" i="2"/>
  <c r="I147" i="2"/>
  <c r="L117" i="2"/>
  <c r="L125" i="2" s="1"/>
  <c r="H158" i="2"/>
  <c r="L242" i="2"/>
  <c r="D40" i="2"/>
  <c r="M242" i="2"/>
  <c r="L101" i="2"/>
  <c r="L89" i="2"/>
  <c r="G225" i="2"/>
  <c r="G223" i="2"/>
  <c r="G154" i="2"/>
  <c r="H222" i="2"/>
  <c r="I158" i="2"/>
  <c r="I169" i="2"/>
  <c r="I222" i="2"/>
  <c r="K222" i="2"/>
  <c r="L203" i="2"/>
  <c r="L215" i="2" s="1"/>
  <c r="F203" i="2"/>
  <c r="C259" i="2"/>
  <c r="M117" i="2"/>
  <c r="C251" i="2"/>
  <c r="C242" i="2"/>
  <c r="C123" i="2"/>
  <c r="C117" i="2"/>
  <c r="C89" i="2"/>
  <c r="H223" i="2"/>
  <c r="H154" i="2"/>
  <c r="H147" i="2"/>
  <c r="I189" i="2"/>
  <c r="I225" i="2"/>
  <c r="E251" i="2"/>
  <c r="E259" i="2"/>
  <c r="J213" i="2"/>
  <c r="J203" i="2"/>
  <c r="M182" i="2"/>
  <c r="K224" i="2"/>
  <c r="M101" i="2"/>
  <c r="J154" i="2"/>
  <c r="J223" i="2"/>
  <c r="L213" i="2"/>
  <c r="I242" i="2"/>
  <c r="K203" i="2"/>
  <c r="L182" i="2"/>
  <c r="D140" i="2"/>
  <c r="L195" i="2"/>
  <c r="L189" i="2"/>
  <c r="L197" i="2" s="1"/>
  <c r="K195" i="2"/>
  <c r="J89" i="2"/>
  <c r="J97" i="2" s="1"/>
  <c r="J103" i="2" s="1"/>
  <c r="J123" i="2"/>
  <c r="J125" i="2" s="1"/>
  <c r="E140" i="2"/>
  <c r="K154" i="2"/>
  <c r="F169" i="2"/>
  <c r="F225" i="2"/>
  <c r="M213" i="2"/>
  <c r="H203" i="2"/>
  <c r="K213" i="2"/>
  <c r="M251" i="2"/>
  <c r="K89" i="2"/>
  <c r="K97" i="2" s="1"/>
  <c r="K103" i="2" s="1"/>
  <c r="D117" i="2"/>
  <c r="D125" i="2" s="1"/>
  <c r="K123" i="2"/>
  <c r="K125" i="2" s="1"/>
  <c r="F140" i="2"/>
  <c r="M203" i="2"/>
  <c r="K242" i="2"/>
  <c r="K259" i="2"/>
  <c r="D89" i="2"/>
  <c r="K223" i="2"/>
  <c r="E147" i="2"/>
  <c r="D154" i="2"/>
  <c r="G203" i="2"/>
  <c r="G195" i="2"/>
  <c r="K182" i="2"/>
  <c r="E123" i="2"/>
  <c r="E117" i="2"/>
  <c r="E125" i="2" s="1"/>
  <c r="L225" i="2"/>
  <c r="L147" i="2"/>
  <c r="L158" i="2" s="1"/>
  <c r="D147" i="2"/>
  <c r="F147" i="2"/>
  <c r="K225" i="2"/>
  <c r="F222" i="2"/>
  <c r="H182" i="2"/>
  <c r="H195" i="2"/>
  <c r="H197" i="2" s="1"/>
  <c r="H213" i="2"/>
  <c r="L259" i="2"/>
  <c r="F251" i="2"/>
  <c r="G242" i="2"/>
  <c r="N140" i="2"/>
  <c r="N223" i="2"/>
  <c r="N189" i="2"/>
  <c r="N242" i="2"/>
  <c r="K17" i="2" l="1"/>
  <c r="J17" i="2"/>
  <c r="J64" i="1"/>
  <c r="M125" i="2"/>
  <c r="M215" i="2"/>
  <c r="N233" i="2"/>
  <c r="N236" i="2" s="1"/>
  <c r="N244" i="2" s="1"/>
  <c r="N106" i="2"/>
  <c r="N111" i="2" s="1"/>
  <c r="I197" i="2"/>
  <c r="L217" i="2"/>
  <c r="I224" i="2"/>
  <c r="I213" i="2"/>
  <c r="G182" i="2"/>
  <c r="H171" i="2"/>
  <c r="H225" i="2"/>
  <c r="J242" i="2"/>
  <c r="L17" i="2"/>
  <c r="K32" i="1"/>
  <c r="M225" i="2"/>
  <c r="N182" i="2"/>
  <c r="F259" i="2"/>
  <c r="K101" i="2"/>
  <c r="J101" i="2"/>
  <c r="C97" i="2"/>
  <c r="C103" i="2" s="1"/>
  <c r="G147" i="2"/>
  <c r="G158" i="2" s="1"/>
  <c r="D242" i="2"/>
  <c r="J259" i="2"/>
  <c r="I59" i="2"/>
  <c r="C169" i="2"/>
  <c r="C171" i="2" s="1"/>
  <c r="C222" i="2"/>
  <c r="C226" i="2" s="1"/>
  <c r="N101" i="2"/>
  <c r="M147" i="2"/>
  <c r="C31" i="2"/>
  <c r="C38" i="2" s="1"/>
  <c r="C40" i="2" s="1"/>
  <c r="J63" i="1"/>
  <c r="C189" i="2"/>
  <c r="C197" i="2" s="1"/>
  <c r="K233" i="2"/>
  <c r="K236" i="2" s="1"/>
  <c r="K244" i="2" s="1"/>
  <c r="K261" i="2" s="1"/>
  <c r="K265" i="2" s="1"/>
  <c r="K106" i="2"/>
  <c r="K111" i="2" s="1"/>
  <c r="K127" i="2" s="1"/>
  <c r="E89" i="2"/>
  <c r="E97" i="2" s="1"/>
  <c r="E103" i="2" s="1"/>
  <c r="H97" i="2"/>
  <c r="H103" i="2" s="1"/>
  <c r="N154" i="2"/>
  <c r="N158" i="2" s="1"/>
  <c r="N171" i="2" s="1"/>
  <c r="D203" i="2"/>
  <c r="D215" i="2" s="1"/>
  <c r="G31" i="2"/>
  <c r="G38" i="2" s="1"/>
  <c r="G40" i="2" s="1"/>
  <c r="N10" i="2"/>
  <c r="N15" i="2" s="1"/>
  <c r="N17" i="2" s="1"/>
  <c r="F195" i="2"/>
  <c r="D50" i="2"/>
  <c r="G59" i="2"/>
  <c r="L64" i="1"/>
  <c r="N203" i="2"/>
  <c r="G259" i="2"/>
  <c r="E101" i="2"/>
  <c r="G189" i="2"/>
  <c r="G197" i="2" s="1"/>
  <c r="K251" i="2"/>
  <c r="J225" i="2"/>
  <c r="J189" i="2"/>
  <c r="J197" i="2" s="1"/>
  <c r="C125" i="2"/>
  <c r="J182" i="2"/>
  <c r="F182" i="2"/>
  <c r="D259" i="2"/>
  <c r="G89" i="2"/>
  <c r="G97" i="2" s="1"/>
  <c r="G103" i="2" s="1"/>
  <c r="N44" i="1"/>
  <c r="N50" i="1" s="1"/>
  <c r="N55" i="1" s="1"/>
  <c r="N76" i="1"/>
  <c r="J76" i="1"/>
  <c r="D195" i="2"/>
  <c r="C225" i="2"/>
  <c r="N117" i="2"/>
  <c r="N125" i="2" s="1"/>
  <c r="C50" i="2"/>
  <c r="M31" i="2"/>
  <c r="M38" i="2" s="1"/>
  <c r="M40" i="2" s="1"/>
  <c r="E224" i="2"/>
  <c r="E213" i="2"/>
  <c r="E215" i="2" s="1"/>
  <c r="E217" i="2" s="1"/>
  <c r="E32" i="1"/>
  <c r="H123" i="2"/>
  <c r="C182" i="2"/>
  <c r="E76" i="1"/>
  <c r="K59" i="2"/>
  <c r="M17" i="2"/>
  <c r="H259" i="2"/>
  <c r="M32" i="1"/>
  <c r="E59" i="2"/>
  <c r="K215" i="2"/>
  <c r="H251" i="2"/>
  <c r="F97" i="2"/>
  <c r="F103" i="2" s="1"/>
  <c r="F76" i="1"/>
  <c r="E50" i="2"/>
  <c r="G213" i="2"/>
  <c r="G215" i="2" s="1"/>
  <c r="G224" i="2"/>
  <c r="J32" i="1"/>
  <c r="I123" i="2"/>
  <c r="G32" i="1"/>
  <c r="F59" i="2"/>
  <c r="L31" i="2"/>
  <c r="L38" i="2" s="1"/>
  <c r="L40" i="2" s="1"/>
  <c r="H125" i="2"/>
  <c r="H50" i="2"/>
  <c r="E38" i="1"/>
  <c r="N195" i="2"/>
  <c r="N197" i="2" s="1"/>
  <c r="I182" i="2"/>
  <c r="K169" i="2"/>
  <c r="D251" i="2"/>
  <c r="H226" i="2"/>
  <c r="G117" i="2"/>
  <c r="C32" i="1"/>
  <c r="D182" i="2"/>
  <c r="C10" i="2"/>
  <c r="C15" i="2" s="1"/>
  <c r="H44" i="1"/>
  <c r="H50" i="1" s="1"/>
  <c r="H55" i="1" s="1"/>
  <c r="L226" i="2"/>
  <c r="I17" i="2"/>
  <c r="C55" i="1"/>
  <c r="E15" i="2"/>
  <c r="H17" i="2" s="1"/>
  <c r="L59" i="2"/>
  <c r="H32" i="1"/>
  <c r="C203" i="2"/>
  <c r="E63" i="1"/>
  <c r="E64" i="1" s="1"/>
  <c r="F158" i="2"/>
  <c r="F171" i="2" s="1"/>
  <c r="J215" i="2"/>
  <c r="D101" i="2"/>
  <c r="I171" i="2"/>
  <c r="K63" i="1"/>
  <c r="K64" i="1" s="1"/>
  <c r="N251" i="2"/>
  <c r="H31" i="2"/>
  <c r="H38" i="2" s="1"/>
  <c r="H40" i="2" s="1"/>
  <c r="D59" i="2"/>
  <c r="N147" i="2"/>
  <c r="D189" i="2"/>
  <c r="D197" i="2" s="1"/>
  <c r="L169" i="2"/>
  <c r="L171" i="2" s="1"/>
  <c r="N225" i="2"/>
  <c r="H242" i="2"/>
  <c r="G251" i="2"/>
  <c r="D97" i="2"/>
  <c r="D103" i="2" s="1"/>
  <c r="H215" i="2"/>
  <c r="H217" i="2" s="1"/>
  <c r="I251" i="2"/>
  <c r="N31" i="2"/>
  <c r="N38" i="2" s="1"/>
  <c r="N40" i="2" s="1"/>
  <c r="F224" i="2"/>
  <c r="F226" i="2" s="1"/>
  <c r="F213" i="2"/>
  <c r="F215" i="2" s="1"/>
  <c r="H169" i="2"/>
  <c r="G222" i="2"/>
  <c r="G226" i="2" s="1"/>
  <c r="G169" i="2"/>
  <c r="G123" i="2"/>
  <c r="F117" i="2"/>
  <c r="F125" i="2" s="1"/>
  <c r="L76" i="1"/>
  <c r="D15" i="2"/>
  <c r="F44" i="1"/>
  <c r="F50" i="1" s="1"/>
  <c r="F55" i="1" s="1"/>
  <c r="J233" i="2"/>
  <c r="J236" i="2" s="1"/>
  <c r="J244" i="2" s="1"/>
  <c r="J261" i="2" s="1"/>
  <c r="J265" i="2" s="1"/>
  <c r="J106" i="2"/>
  <c r="J111" i="2" s="1"/>
  <c r="J127" i="2" s="1"/>
  <c r="M233" i="2"/>
  <c r="M236" i="2" s="1"/>
  <c r="M244" i="2" s="1"/>
  <c r="M261" i="2" s="1"/>
  <c r="M265" i="2" s="1"/>
  <c r="M106" i="2"/>
  <c r="M111" i="2" s="1"/>
  <c r="M189" i="2"/>
  <c r="M197" i="2" s="1"/>
  <c r="M217" i="2" s="1"/>
  <c r="I32" i="1"/>
  <c r="K189" i="2"/>
  <c r="K197" i="2" s="1"/>
  <c r="K217" i="2" s="1"/>
  <c r="D225" i="2"/>
  <c r="I195" i="2"/>
  <c r="K226" i="2"/>
  <c r="E225" i="2"/>
  <c r="K147" i="2"/>
  <c r="K158" i="2" s="1"/>
  <c r="K171" i="2" s="1"/>
  <c r="E158" i="2"/>
  <c r="E171" i="2" s="1"/>
  <c r="D158" i="2"/>
  <c r="D171" i="2" s="1"/>
  <c r="J195" i="2"/>
  <c r="F189" i="2"/>
  <c r="F197" i="2" s="1"/>
  <c r="K76" i="1"/>
  <c r="I89" i="2"/>
  <c r="I97" i="2" s="1"/>
  <c r="I103" i="2" s="1"/>
  <c r="F50" i="2"/>
  <c r="M222" i="2"/>
  <c r="M169" i="2"/>
  <c r="K38" i="1"/>
  <c r="H101" i="2"/>
  <c r="N64" i="1"/>
  <c r="M123" i="2"/>
  <c r="L97" i="2"/>
  <c r="L103" i="2" s="1"/>
  <c r="C64" i="1"/>
  <c r="C63" i="1"/>
  <c r="N224" i="2"/>
  <c r="N213" i="2"/>
  <c r="J147" i="2"/>
  <c r="J158" i="2" s="1"/>
  <c r="J171" i="2" s="1"/>
  <c r="I125" i="2"/>
  <c r="I259" i="2"/>
  <c r="I203" i="2"/>
  <c r="I215" i="2" s="1"/>
  <c r="E31" i="2"/>
  <c r="E38" i="2" s="1"/>
  <c r="E40" i="2" s="1"/>
  <c r="N259" i="2"/>
  <c r="N222" i="2"/>
  <c r="N169" i="2"/>
  <c r="F242" i="2"/>
  <c r="M195" i="2"/>
  <c r="E154" i="2"/>
  <c r="J169" i="2"/>
  <c r="J222" i="2"/>
  <c r="E242" i="2"/>
  <c r="I226" i="2"/>
  <c r="G44" i="1"/>
  <c r="G50" i="1" s="1"/>
  <c r="G55" i="1" s="1"/>
  <c r="N63" i="1"/>
  <c r="D213" i="2"/>
  <c r="D224" i="2"/>
  <c r="D226" i="2" s="1"/>
  <c r="E169" i="2"/>
  <c r="N123" i="2"/>
  <c r="D169" i="2"/>
  <c r="M158" i="2"/>
  <c r="F63" i="1"/>
  <c r="F64" i="1" s="1"/>
  <c r="F81" i="1"/>
  <c r="C224" i="2"/>
  <c r="C213" i="2"/>
  <c r="E44" i="1"/>
  <c r="E50" i="1" s="1"/>
  <c r="E55" i="1" s="1"/>
  <c r="G17" i="2" l="1"/>
  <c r="J226" i="2"/>
  <c r="M226" i="2"/>
  <c r="H233" i="2"/>
  <c r="H236" i="2" s="1"/>
  <c r="H244" i="2" s="1"/>
  <c r="H261" i="2" s="1"/>
  <c r="H265" i="2" s="1"/>
  <c r="H106" i="2"/>
  <c r="H111" i="2" s="1"/>
  <c r="H127" i="2" s="1"/>
  <c r="N261" i="2"/>
  <c r="N265" i="2" s="1"/>
  <c r="D106" i="2"/>
  <c r="D111" i="2" s="1"/>
  <c r="D127" i="2" s="1"/>
  <c r="D233" i="2"/>
  <c r="D236" i="2" s="1"/>
  <c r="D244" i="2" s="1"/>
  <c r="D261" i="2" s="1"/>
  <c r="D265" i="2" s="1"/>
  <c r="F17" i="2"/>
  <c r="N127" i="2"/>
  <c r="M171" i="2"/>
  <c r="D217" i="2"/>
  <c r="C217" i="2"/>
  <c r="E106" i="2"/>
  <c r="E111" i="2" s="1"/>
  <c r="E127" i="2" s="1"/>
  <c r="E233" i="2"/>
  <c r="E236" i="2" s="1"/>
  <c r="E244" i="2" s="1"/>
  <c r="E261" i="2" s="1"/>
  <c r="E265" i="2" s="1"/>
  <c r="I106" i="2"/>
  <c r="I111" i="2" s="1"/>
  <c r="I127" i="2" s="1"/>
  <c r="I233" i="2"/>
  <c r="I236" i="2" s="1"/>
  <c r="I244" i="2" s="1"/>
  <c r="I261" i="2" s="1"/>
  <c r="I265" i="2" s="1"/>
  <c r="F233" i="2"/>
  <c r="F236" i="2" s="1"/>
  <c r="F244" i="2" s="1"/>
  <c r="F261" i="2" s="1"/>
  <c r="F265" i="2" s="1"/>
  <c r="F106" i="2"/>
  <c r="F111" i="2" s="1"/>
  <c r="F127" i="2" s="1"/>
  <c r="N215" i="2"/>
  <c r="G171" i="2"/>
  <c r="G233" i="2"/>
  <c r="G236" i="2" s="1"/>
  <c r="G244" i="2" s="1"/>
  <c r="G261" i="2" s="1"/>
  <c r="G265" i="2" s="1"/>
  <c r="G106" i="2"/>
  <c r="G111" i="2" s="1"/>
  <c r="C233" i="2"/>
  <c r="C236" i="2" s="1"/>
  <c r="C244" i="2" s="1"/>
  <c r="C261" i="2" s="1"/>
  <c r="C265" i="2" s="1"/>
  <c r="C106" i="2"/>
  <c r="C111" i="2" s="1"/>
  <c r="C127" i="2" s="1"/>
  <c r="L233" i="2"/>
  <c r="L236" i="2" s="1"/>
  <c r="L244" i="2" s="1"/>
  <c r="L261" i="2" s="1"/>
  <c r="L265" i="2" s="1"/>
  <c r="L106" i="2"/>
  <c r="L111" i="2" s="1"/>
  <c r="L127" i="2" s="1"/>
  <c r="C215" i="2"/>
  <c r="G217" i="2"/>
  <c r="N226" i="2"/>
  <c r="E226" i="2"/>
  <c r="F217" i="2"/>
  <c r="J217" i="2"/>
  <c r="M127" i="2"/>
  <c r="I217" i="2"/>
  <c r="N217" i="2"/>
  <c r="G125" i="2"/>
  <c r="G127" i="2" l="1"/>
</calcChain>
</file>

<file path=xl/sharedStrings.xml><?xml version="1.0" encoding="utf-8"?>
<sst xmlns="http://schemas.openxmlformats.org/spreadsheetml/2006/main" count="318" uniqueCount="251">
  <si>
    <t>ALL AMOUNTS STATED IN MSEK IF NOT OTHERWISE STATED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</si>
  <si>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</si>
  <si>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</si>
  <si>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</si>
  <si>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</si>
  <si>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</si>
  <si>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</si>
  <si>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</si>
  <si>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</si>
  <si>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</si>
  <si>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</si>
  <si>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</si>
  <si>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</si>
  <si>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KEY FINANCIALS</t>
  </si>
  <si>
    <t>Net sales (kton), Napthenic</t>
  </si>
  <si>
    <t>Net sales (kton), Bitumen</t>
  </si>
  <si>
    <t>Adjusted EBITDA</t>
  </si>
  <si>
    <t>Adjusted EBITDA, LTM</t>
  </si>
  <si>
    <t>-</t>
  </si>
  <si>
    <t>Adjusted EBITDA, MUSD</t>
  </si>
  <si>
    <t>Adjusted EBITDA, LTM MUSD</t>
  </si>
  <si>
    <t>Operating Cash Flow (excl. Harburg)</t>
  </si>
  <si>
    <t>Operating Cash Flow, pre-Interest (excl. Harburg), LTM</t>
  </si>
  <si>
    <t>Maintenance Capex</t>
  </si>
  <si>
    <t>Discretionary Capex</t>
  </si>
  <si>
    <t>Net debt</t>
  </si>
  <si>
    <t>Net debt, MUSD</t>
  </si>
  <si>
    <t>Working capital</t>
  </si>
  <si>
    <t xml:space="preserve">Net Debt/Adjusted EBITDA LTM ratio, USD * </t>
  </si>
  <si>
    <t xml:space="preserve">* Net Debt/Adjusted EBITDA LTM ratio is calculated based on monthly Adjusted EBITDA in SEK recalculated by using USD monthly average exchange rates. </t>
  </si>
  <si>
    <t xml:space="preserve">     Net Debt is recalculated from SEK at end of reporting period by using USD closing rate for the relevant reporting period.</t>
  </si>
  <si>
    <t>SEGMENT REPORTING</t>
  </si>
  <si>
    <t>Net Sales (KTON)</t>
  </si>
  <si>
    <t>Naphthenics</t>
  </si>
  <si>
    <t>Bitumen</t>
  </si>
  <si>
    <t>Group/Elimination</t>
  </si>
  <si>
    <t>Totla Net Sales (KTON)</t>
  </si>
  <si>
    <t>Net Sales</t>
  </si>
  <si>
    <t>Total Net Sales</t>
  </si>
  <si>
    <t>TOTAL ADJUSTED EBITDA</t>
  </si>
  <si>
    <t>Share of profit joint ventures</t>
  </si>
  <si>
    <t>Depreciation / Disposals / Impairment (Fixed Assest)</t>
  </si>
  <si>
    <t>Depreciation / Disposals / Impairment (Right of Use Assest)</t>
  </si>
  <si>
    <t>Adjusted items affecting comparability</t>
  </si>
  <si>
    <t>OPERATING RESULT / EBIT</t>
  </si>
  <si>
    <t>SPECIFICATION ADJUSTED ITEMS AFFECTING COMPARABILITY</t>
  </si>
  <si>
    <t>Restructuring (mainly Harburg)</t>
  </si>
  <si>
    <t>Inventory monetarization</t>
  </si>
  <si>
    <t>Price Timing</t>
  </si>
  <si>
    <t>Forex revaluation AR/AP</t>
  </si>
  <si>
    <t>Accounting remeasurements</t>
  </si>
  <si>
    <r>
      <t xml:space="preserve">Non-recurring items </t>
    </r>
    <r>
      <rPr>
        <vertAlign val="superscript"/>
        <sz val="11"/>
        <color theme="1"/>
        <rFont val="Aptos Narrow"/>
        <family val="2"/>
        <scheme val="minor"/>
      </rPr>
      <t>1</t>
    </r>
  </si>
  <si>
    <t>Total Adjusted items for comparable reasons</t>
  </si>
  <si>
    <t>SEGMENT in MUSD</t>
  </si>
  <si>
    <r>
      <t>Adjusted EBITDA</t>
    </r>
    <r>
      <rPr>
        <b/>
        <sz val="11"/>
        <color theme="1"/>
        <rFont val="Aptos Narrow"/>
        <family val="2"/>
        <scheme val="minor"/>
      </rPr>
      <t xml:space="preserve"> (MUSD)</t>
    </r>
  </si>
  <si>
    <t>TOTAL ADJUSTED EBITDA (MUSD)</t>
  </si>
  <si>
    <r>
      <t xml:space="preserve">Product Margin </t>
    </r>
    <r>
      <rPr>
        <b/>
        <sz val="11"/>
        <color theme="1"/>
        <rFont val="Aptos Narrow"/>
        <family val="2"/>
        <scheme val="minor"/>
      </rPr>
      <t>(MUSD)</t>
    </r>
  </si>
  <si>
    <t>TOTAL PRODUCT MARGIN (MUSD)</t>
  </si>
  <si>
    <t>QUARTERLY OVERVIEW:    OPERATING CASHFLOW - NET DEBT - HARBURG - INCOME STATEMENT (GROUP) - BALANCE SHEET (GROUP) - WORKING CAPITAL - CASHFLOW (GROUP)</t>
  </si>
  <si>
    <t>OPERATING CASH FLOW - NET DEBT</t>
  </si>
  <si>
    <t>Operating Cash Flow</t>
  </si>
  <si>
    <t>Cash flow from operating activities</t>
  </si>
  <si>
    <t>Cash flow from operating activities, Harburg</t>
  </si>
  <si>
    <t>Cash flow from operating activities, excl Harburg</t>
  </si>
  <si>
    <t>Paid Lease fees</t>
  </si>
  <si>
    <t>Paid Interest</t>
  </si>
  <si>
    <t>Paid provisions excl Harburg (excl ReFi)</t>
  </si>
  <si>
    <t>Exit fees and Financial swap deals</t>
  </si>
  <si>
    <t>Operating Cash Flow, LTM</t>
  </si>
  <si>
    <t>Bridge Adjusted EBITDA to Net Cash Flow for the period</t>
  </si>
  <si>
    <t>Cash at start of period</t>
  </si>
  <si>
    <t>Changes in working capital (excl. Harburg)</t>
  </si>
  <si>
    <t>Tax paid (excl. Harburg)</t>
  </si>
  <si>
    <t>Price timing</t>
  </si>
  <si>
    <t>FX on AP/AR</t>
  </si>
  <si>
    <t>Lease payments</t>
  </si>
  <si>
    <t>Non-recurring</t>
  </si>
  <si>
    <t>Other</t>
  </si>
  <si>
    <t>Capital expenditure</t>
  </si>
  <si>
    <t>Paid interest</t>
  </si>
  <si>
    <t>Financing items</t>
  </si>
  <si>
    <t>Net borrowings / Repayments (-)</t>
  </si>
  <si>
    <t>Harburg free cash flow (excl internal borrowings)</t>
  </si>
  <si>
    <t>Net cash flow for the period</t>
  </si>
  <si>
    <t>Exchange differences</t>
  </si>
  <si>
    <t>Cash at end of period</t>
  </si>
  <si>
    <t>Net Debt</t>
  </si>
  <si>
    <t>Liabilities to credit institutions</t>
  </si>
  <si>
    <t>Asset based facility (Accounts Receivables)</t>
  </si>
  <si>
    <t>Covid Debt</t>
  </si>
  <si>
    <t>Lease</t>
  </si>
  <si>
    <t>Cash and cash equivalents</t>
  </si>
  <si>
    <t>Net Debt (excl up-front fees)</t>
  </si>
  <si>
    <t>Net debt development</t>
  </si>
  <si>
    <t>Opening net debt</t>
  </si>
  <si>
    <t>Changes in cash</t>
  </si>
  <si>
    <t>Hybrid</t>
  </si>
  <si>
    <r>
      <t>Other none-cash items in net debt movements</t>
    </r>
    <r>
      <rPr>
        <vertAlign val="superscript"/>
        <sz val="11"/>
        <rFont val="Aptos Narrow"/>
        <family val="2"/>
        <scheme val="minor"/>
      </rPr>
      <t>*</t>
    </r>
  </si>
  <si>
    <t>Closing net debt</t>
  </si>
  <si>
    <t>* = FX effects on loan in foreign currency, PIK interest, New/Amended leases</t>
  </si>
  <si>
    <t>HARBURG</t>
  </si>
  <si>
    <t>Condensed Cash flow</t>
  </si>
  <si>
    <t>Cash flow from operating activities (excl working capital movements)</t>
  </si>
  <si>
    <t>Changes in working capital</t>
  </si>
  <si>
    <t>Cash flow from investing activities</t>
  </si>
  <si>
    <t>Proceeds from internal borrowing</t>
  </si>
  <si>
    <t>Amoritasations of provisions</t>
  </si>
  <si>
    <t>Cash flow for the period</t>
  </si>
  <si>
    <t>Cash at start of the year</t>
  </si>
  <si>
    <t>Exchange rate differences</t>
  </si>
  <si>
    <t>Harburg Financials</t>
  </si>
  <si>
    <t>Transistion/dismanteling costs (excl settlement 2024)</t>
  </si>
  <si>
    <t>Changes in internal borrowing</t>
  </si>
  <si>
    <t>Capex</t>
  </si>
  <si>
    <t>INCOME STATEMENT AND STATEMENT OF COMPREHENSIVE INCOME, GROUP</t>
  </si>
  <si>
    <t>Net sales</t>
  </si>
  <si>
    <t>Cost of sales</t>
  </si>
  <si>
    <t>GROSS RESULT</t>
  </si>
  <si>
    <t>Other income and value changes</t>
  </si>
  <si>
    <t>Distribution costs</t>
  </si>
  <si>
    <t>Administrative expenses</t>
  </si>
  <si>
    <t>Share of profit/loss of joint ventures</t>
  </si>
  <si>
    <t>Other operating income</t>
  </si>
  <si>
    <t>Other operating expenses</t>
  </si>
  <si>
    <t>Finance income</t>
  </si>
  <si>
    <t>Finance costs</t>
  </si>
  <si>
    <t>NET FINANCIAL ITEMS</t>
  </si>
  <si>
    <t>NET INCOME BEFORE TAX</t>
  </si>
  <si>
    <t>Tax</t>
  </si>
  <si>
    <t>NET INCOME FOR THE PERIOD</t>
  </si>
  <si>
    <t>STATEMENT OF COMPREHENSIVE INCOME</t>
  </si>
  <si>
    <t>Net income for the period</t>
  </si>
  <si>
    <t>Items that will be reclassified to the income statement:</t>
  </si>
  <si>
    <t>Translation differences</t>
  </si>
  <si>
    <t>Cash flow hedges</t>
  </si>
  <si>
    <t>Income tax associated with cash flow hedges</t>
  </si>
  <si>
    <t>TOTAL AMOUNT THAT WILL BE RECLASSIFIED TO THE INCOME STATEMENT</t>
  </si>
  <si>
    <t>Items that will not be reclassified to the income statement:</t>
  </si>
  <si>
    <t>Actuarial loss/gain pensions</t>
  </si>
  <si>
    <t>Income tax associated with actuarial loss/gains pensions</t>
  </si>
  <si>
    <t>Inflation adjustment Argentina &amp; Turkey according to IAS 29</t>
  </si>
  <si>
    <t>TOTAL AMOUNT THAT NOT WILL BE RECLASSIFIED TO THE INCOME STATEMENT</t>
  </si>
  <si>
    <t>COMPREHENSIVE INCOME</t>
  </si>
  <si>
    <t>STATEMENT OF FINANCIAL POSITION / BALANCE SHEET</t>
  </si>
  <si>
    <t xml:space="preserve">ASSETS </t>
  </si>
  <si>
    <t>FIXED ASSETS</t>
  </si>
  <si>
    <t>INTANGIBLE ASSETS</t>
  </si>
  <si>
    <t>Computer software</t>
  </si>
  <si>
    <t>TOTAL INTANGIBLE ASSETS</t>
  </si>
  <si>
    <t>TANGIBLE ASSETS</t>
  </si>
  <si>
    <t>Land and buildings</t>
  </si>
  <si>
    <t>Plant and machinery</t>
  </si>
  <si>
    <t>Equipment</t>
  </si>
  <si>
    <t>Construction in progress</t>
  </si>
  <si>
    <t>TOTAL TANGIBLE ASSETS</t>
  </si>
  <si>
    <t>LEASED RIGHT-OF-USE ASSETS</t>
  </si>
  <si>
    <t>FINANCIAL ASSETS</t>
  </si>
  <si>
    <t>Investments in associates and joint ventures</t>
  </si>
  <si>
    <t>Other long-term receivables</t>
  </si>
  <si>
    <t>TOTAL FINANCIAL ASSETS</t>
  </si>
  <si>
    <t>Deferred tax assets</t>
  </si>
  <si>
    <t>TOTAL NON-CURRENT ASSETS</t>
  </si>
  <si>
    <t>CURRENT ASSETS</t>
  </si>
  <si>
    <t>Inventories</t>
  </si>
  <si>
    <t>Accounts receivable</t>
  </si>
  <si>
    <t>Receivables from joint ventures</t>
  </si>
  <si>
    <t>Derivative instruments</t>
  </si>
  <si>
    <t>Tax receivables</t>
  </si>
  <si>
    <t>Other current receivables</t>
  </si>
  <si>
    <t>Prepayments and accrued income</t>
  </si>
  <si>
    <t>TOTAL CURRENT ASSETS</t>
  </si>
  <si>
    <t>TOTAL ASSETS</t>
  </si>
  <si>
    <t>EQUITY AND LIABILITIES</t>
  </si>
  <si>
    <t>EQUITY, GROUP</t>
  </si>
  <si>
    <t>Share capital</t>
  </si>
  <si>
    <t>Reserves</t>
  </si>
  <si>
    <t>Hybrid Instrument</t>
  </si>
  <si>
    <t>Retained earnings, incl net income for the year</t>
  </si>
  <si>
    <t>TOTAL EQUITY</t>
  </si>
  <si>
    <t xml:space="preserve">LONG TERM INTEREST-BEARING LIABILITIES </t>
  </si>
  <si>
    <t>Other long term interest bearling liabilities</t>
  </si>
  <si>
    <t>Non-current lease liabilities</t>
  </si>
  <si>
    <t xml:space="preserve">Provisions for pensions </t>
  </si>
  <si>
    <t xml:space="preserve">TOTAL LONG TERM INTEREST-BEARING LIABILITIES </t>
  </si>
  <si>
    <t>LONG TERM NON-INTEREST BEARING LIABILITIES</t>
  </si>
  <si>
    <t>Other long-term liabilities</t>
  </si>
  <si>
    <t>Deferred tax liability</t>
  </si>
  <si>
    <t>Other provisions LT</t>
  </si>
  <si>
    <t xml:space="preserve">TOTAL LONG-TERM NON-INTEREST-BEARING LIABILITIES </t>
  </si>
  <si>
    <t>TOTAL LONG-TERM LIABILITIES</t>
  </si>
  <si>
    <t xml:space="preserve">CURRENT INTEREST-BEARING LIABILITIES </t>
  </si>
  <si>
    <t>Other short term interest bearling liabilities</t>
  </si>
  <si>
    <t>Current lease liabilities</t>
  </si>
  <si>
    <t xml:space="preserve">TOTAL CURRENT INTEREST-BEARING LIABILITIES </t>
  </si>
  <si>
    <t xml:space="preserve">NON-INTEREST-BEARING LIABILITIES </t>
  </si>
  <si>
    <t>Accounts payable</t>
  </si>
  <si>
    <t>Liabilities to joint ventures</t>
  </si>
  <si>
    <t>Tax liabilities</t>
  </si>
  <si>
    <t>Other current liabilities</t>
  </si>
  <si>
    <t>Accrued liabilities and deferred income</t>
  </si>
  <si>
    <t>Other provisions</t>
  </si>
  <si>
    <t xml:space="preserve">TOTAL CURRENT NON-INTEREST-BEARING LIABILITIES </t>
  </si>
  <si>
    <t>TOTAL CURRENT LIABILITIES</t>
  </si>
  <si>
    <t>TOTAL EQUITY AND LIABILITIES</t>
  </si>
  <si>
    <t>WORKING CAPITAL</t>
  </si>
  <si>
    <t>Inventory</t>
  </si>
  <si>
    <t>Account receivables</t>
  </si>
  <si>
    <t>Account payable</t>
  </si>
  <si>
    <t>Net, other short term receivables/-liabilities</t>
  </si>
  <si>
    <t>Closing working capital</t>
  </si>
  <si>
    <t>CASHFLOW STATEMENT, GROUP</t>
  </si>
  <si>
    <t>OPERATING ACTIVITIES</t>
  </si>
  <si>
    <t>Profit after financial items</t>
  </si>
  <si>
    <t>Reversal of non-cash items</t>
  </si>
  <si>
    <t>Taxes paid</t>
  </si>
  <si>
    <t>CASH FLOW FROM OPERATING ACTIVITIES BEFORE  CHANGES IN WORKING CAPITAL</t>
  </si>
  <si>
    <t xml:space="preserve">Operating receivables </t>
  </si>
  <si>
    <t>Operating liabilities</t>
  </si>
  <si>
    <t>CHANGES IN WORKING CAPITAL</t>
  </si>
  <si>
    <t>CASH FLOW FROM OPERATING ACTIVITIES</t>
  </si>
  <si>
    <t>INVESTING ACTIVITIES</t>
  </si>
  <si>
    <t>Acquisition of intangible assets</t>
  </si>
  <si>
    <t>Acquisition of tangible fixed assets</t>
  </si>
  <si>
    <t>Proceed received sales of fixed assets</t>
  </si>
  <si>
    <t>Disposal/reduction of financial assets</t>
  </si>
  <si>
    <t>CASH FLOW FROM INVESTING ACTIVITIES</t>
  </si>
  <si>
    <t>FINANCING ACTIVITIES</t>
  </si>
  <si>
    <t>Proceeds from borrowings</t>
  </si>
  <si>
    <t>Amortisations of lease liabilities</t>
  </si>
  <si>
    <t>Amortisations of borrowings</t>
  </si>
  <si>
    <t>Amortisations of Covid tax payment deferral</t>
  </si>
  <si>
    <t>Amortisations of other provisions</t>
  </si>
  <si>
    <t>CASH FLOW FROM FINANCING ACTIVITIES</t>
  </si>
  <si>
    <t>CASH FLOW FOR THE YEAR</t>
  </si>
  <si>
    <t>CASH &amp; CASH EQUIVALENTS AT BEGINNING OF PPERIOD</t>
  </si>
  <si>
    <t>CASH &amp; CASH EQUIVALENTS AT END OF PERIOD</t>
  </si>
  <si>
    <t>SPECIFICATION REVERSAL OF NON-CASH ITEMS:</t>
  </si>
  <si>
    <t>Share of profit/loss of associates and joint ventures</t>
  </si>
  <si>
    <t>Dividend associates and joint ventures</t>
  </si>
  <si>
    <t>Depreciation, Disposals and Impairment of assets</t>
  </si>
  <si>
    <t>Depreciation and termination of lease assets</t>
  </si>
  <si>
    <t>Interest on Lease liabilities</t>
  </si>
  <si>
    <t>Impairment on inventory</t>
  </si>
  <si>
    <t>PIK/Accrued Interest</t>
  </si>
  <si>
    <t>Capitilized Financing costs</t>
  </si>
  <si>
    <t>Unrealised exchange differences and oil forward contracts</t>
  </si>
  <si>
    <t>TOTAL</t>
  </si>
  <si>
    <t>QUARTERLY OVERVIEW:     KEY FINANCIALS - SEGMENT - BRIDGE ADJUSTED EBITDA --&gt; OPERATING RESULT/EBIT - SEGMENT (MUSD)</t>
  </si>
  <si>
    <t>BRIDGE ADJUSTED EBITDA --&gt; OPERATING RESULT/EBIT</t>
  </si>
  <si>
    <t>1) Mainly referring to Advisory costs not directly linked to day to day operations and non capitilised refinancing costs</t>
  </si>
  <si>
    <t>OTHER COMPREHENSIVE INCOME FOR THE YEAR, NET AFTER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</si>
</sst>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&quot;x&quot;"/>
    <numFmt numFmtId="167" formatCode="#,##0.000"/>
  </numFmts>
  <fonts count="21" x14ac:knownFonts="1">
    <font>
      <sz val="10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0"/>
      <name val="Times New Roman"/>
      <family val="1"/>
    </font>
    <font>
      <sz val="10"/>
      <color theme="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i/>
      <sz val="9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8778F"/>
        <bgColor indexed="64"/>
      </patternFill>
    </fill>
    <fill>
      <patternFill patternType="solid">
        <fgColor rgb="FF7B7B7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1" fillId="0" borderId="0" xfId="1"/>
    <xf numFmtId="0" fontId="8" fillId="0" borderId="0" xfId="0" applyFont="1"/>
    <xf numFmtId="0" fontId="5" fillId="2" borderId="0" xfId="1" applyFont="1" applyFill="1"/>
    <xf numFmtId="0" fontId="9" fillId="0" borderId="1" xfId="1" applyFont="1" applyBorder="1" applyAlignment="1">
      <alignment horizontal="center"/>
    </xf>
    <xf numFmtId="0" fontId="10" fillId="0" borderId="0" xfId="1" applyFont="1"/>
    <xf numFmtId="164" fontId="8" fillId="0" borderId="0" xfId="1" applyNumberFormat="1" applyFont="1"/>
    <xf numFmtId="164" fontId="3" fillId="0" borderId="0" xfId="1" applyNumberFormat="1" applyFont="1"/>
    <xf numFmtId="0" fontId="5" fillId="3" borderId="1" xfId="1" applyFont="1" applyFill="1" applyBorder="1"/>
    <xf numFmtId="3" fontId="5" fillId="3" borderId="1" xfId="1" applyNumberFormat="1" applyFont="1" applyFill="1" applyBorder="1" applyAlignment="1">
      <alignment horizontal="center"/>
    </xf>
    <xf numFmtId="165" fontId="8" fillId="0" borderId="0" xfId="1" applyNumberFormat="1" applyFont="1"/>
    <xf numFmtId="3" fontId="8" fillId="0" borderId="0" xfId="1" applyNumberFormat="1" applyFont="1" applyAlignment="1">
      <alignment horizontal="center"/>
    </xf>
    <xf numFmtId="3" fontId="11" fillId="0" borderId="0" xfId="1" applyNumberFormat="1" applyFont="1" applyAlignment="1">
      <alignment horizontal="center"/>
    </xf>
    <xf numFmtId="165" fontId="11" fillId="0" borderId="0" xfId="1" applyNumberFormat="1" applyFont="1"/>
    <xf numFmtId="166" fontId="8" fillId="0" borderId="0" xfId="1" applyNumberFormat="1" applyFont="1" applyAlignment="1">
      <alignment horizontal="center"/>
    </xf>
    <xf numFmtId="0" fontId="8" fillId="0" borderId="0" xfId="1" applyFont="1"/>
    <xf numFmtId="164" fontId="8" fillId="0" borderId="0" xfId="1" applyNumberFormat="1" applyFont="1" applyAlignment="1">
      <alignment horizontal="center"/>
    </xf>
    <xf numFmtId="0" fontId="12" fillId="0" borderId="0" xfId="1" applyFont="1"/>
    <xf numFmtId="166" fontId="3" fillId="0" borderId="0" xfId="1" applyNumberFormat="1" applyFont="1" applyAlignment="1">
      <alignment horizontal="center"/>
    </xf>
    <xf numFmtId="0" fontId="9" fillId="2" borderId="0" xfId="1" applyFont="1" applyFill="1"/>
    <xf numFmtId="164" fontId="13" fillId="2" borderId="0" xfId="1" applyNumberFormat="1" applyFont="1" applyFill="1"/>
    <xf numFmtId="164" fontId="14" fillId="2" borderId="0" xfId="1" applyNumberFormat="1" applyFont="1" applyFill="1"/>
    <xf numFmtId="0" fontId="15" fillId="2" borderId="0" xfId="1" applyFont="1" applyFill="1"/>
    <xf numFmtId="167" fontId="1" fillId="0" borderId="0" xfId="1" applyNumberFormat="1" applyAlignment="1">
      <alignment horizontal="center"/>
    </xf>
    <xf numFmtId="0" fontId="4" fillId="0" borderId="2" xfId="1" applyFont="1" applyBorder="1"/>
    <xf numFmtId="3" fontId="4" fillId="0" borderId="2" xfId="1" applyNumberFormat="1" applyFont="1" applyBorder="1" applyAlignment="1">
      <alignment horizontal="center"/>
    </xf>
    <xf numFmtId="3" fontId="1" fillId="0" borderId="0" xfId="1" applyNumberFormat="1"/>
    <xf numFmtId="0" fontId="17" fillId="0" borderId="0" xfId="1" applyFont="1"/>
    <xf numFmtId="0" fontId="10" fillId="0" borderId="1" xfId="1" applyFont="1" applyBorder="1" applyAlignment="1">
      <alignment horizontal="center"/>
    </xf>
    <xf numFmtId="164" fontId="10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3" fontId="1" fillId="0" borderId="0" xfId="1" applyNumberFormat="1" applyAlignment="1">
      <alignment horizontal="center"/>
    </xf>
    <xf numFmtId="0" fontId="4" fillId="0" borderId="3" xfId="1" applyFont="1" applyBorder="1"/>
    <xf numFmtId="3" fontId="4" fillId="0" borderId="3" xfId="1" applyNumberFormat="1" applyFont="1" applyBorder="1" applyAlignment="1">
      <alignment horizontal="center"/>
    </xf>
    <xf numFmtId="3" fontId="10" fillId="0" borderId="0" xfId="1" applyNumberFormat="1" applyFont="1" applyAlignment="1">
      <alignment horizontal="center"/>
    </xf>
    <xf numFmtId="0" fontId="4" fillId="0" borderId="1" xfId="1" applyFont="1" applyBorder="1"/>
    <xf numFmtId="167" fontId="1" fillId="0" borderId="0" xfId="1" applyNumberFormat="1"/>
    <xf numFmtId="3" fontId="10" fillId="0" borderId="3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0" fontId="10" fillId="0" borderId="0" xfId="2" quotePrefix="1" applyFont="1"/>
    <xf numFmtId="1" fontId="10" fillId="0" borderId="0" xfId="1" applyNumberFormat="1" applyFont="1" applyAlignment="1">
      <alignment horizontal="center"/>
    </xf>
    <xf numFmtId="0" fontId="19" fillId="0" borderId="0" xfId="2" quotePrefix="1" applyFont="1"/>
    <xf numFmtId="165" fontId="10" fillId="0" borderId="0" xfId="1" applyNumberFormat="1" applyFont="1"/>
    <xf numFmtId="3" fontId="8" fillId="0" borderId="0" xfId="1" applyNumberFormat="1" applyFont="1"/>
    <xf numFmtId="164" fontId="10" fillId="0" borderId="0" xfId="1" applyNumberFormat="1" applyFont="1" applyAlignment="1">
      <alignment horizontal="left"/>
    </xf>
    <xf numFmtId="0" fontId="20" fillId="0" borderId="0" xfId="1" applyFont="1"/>
    <xf numFmtId="0" fontId="4" fillId="0" borderId="0" xfId="1" applyFont="1"/>
    <xf numFmtId="0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left"/>
    </xf>
  </cellXfs>
  <cellStyles count="3">
    <cellStyle name="Normal" xfId="0" builtinId="0"/>
    <cellStyle name="Normal 2" xfId="2" xr:uid="{D8256A9F-478F-4EEE-B79A-C9610CEE17D8}"/>
    <cellStyle name="Normal 3" xfId="1" xr:uid="{FFBDDDB5-E016-4590-8BC8-49037A2D0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075C-3DEC-45F6-A6C4-73F1AD2D6791}">
  <dimension ref="A1:P84"/>
  <sheetViews>
    <sheetView showGridLines="0" tabSelected="1" zoomScaleNormal="10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33203125" defaultRowHeight="15" x14ac:dyDescent="0.25"/>
  <cols>
    <col min="1" max="1" width="8.6640625" style="1" customWidth="1"/>
    <col min="2" max="2" width="80.1640625" style="1" customWidth="1"/>
    <col min="3" max="12" width="11.33203125" style="1" customWidth="1"/>
    <col min="13" max="14" width="11.6640625" style="1" bestFit="1" customWidth="1"/>
    <col min="15" max="15" width="12.1640625" style="1" customWidth="1"/>
    <col min="16" max="16384" width="9.33203125" style="1"/>
  </cols>
  <sheetData>
    <row r="1" spans="1:16" s="2" customFormat="1" x14ac:dyDescent="0.25">
      <c r="A1" s="1"/>
      <c r="B1" s="47" t="s">
        <v>247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  <c r="P1" s="1"/>
    </row>
    <row r="3" spans="1:16" x14ac:dyDescent="0.25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6" s="2" customFormat="1" x14ac:dyDescent="0.25">
      <c r="A4" s="1"/>
      <c r="B4" s="5"/>
      <c r="C4" s="5"/>
      <c r="D4" s="5"/>
      <c r="E4" s="6"/>
      <c r="F4" s="6"/>
      <c r="G4" s="6"/>
      <c r="H4" s="6"/>
      <c r="I4" s="7"/>
      <c r="J4" s="6"/>
      <c r="K4" s="6"/>
      <c r="L4" s="6"/>
      <c r="M4" s="1"/>
      <c r="N4" s="1"/>
      <c r="O4" s="1"/>
      <c r="P4" s="1"/>
    </row>
    <row r="5" spans="1:16" s="2" customFormat="1" x14ac:dyDescent="0.25">
      <c r="A5" s="1"/>
      <c r="B5" s="8" t="s">
        <v>13</v>
      </c>
      <c r="C5" s="9" t="str">
        <f t="shared" ref="C5:N5" si="0">+C$3</f>
        <v>Q1 2023</v>
      </c>
      <c r="D5" s="9" t="str">
        <f t="shared" si="0"/>
        <v>Q2 2023</v>
      </c>
      <c r="E5" s="9" t="str">
        <f t="shared" si="0"/>
        <v>Q3 2023</v>
      </c>
      <c r="F5" s="9" t="str">
        <f t="shared" si="0"/>
        <v>Q4 2023</v>
      </c>
      <c r="G5" s="9" t="str">
        <f t="shared" si="0"/>
        <v>Q1 2024</v>
      </c>
      <c r="H5" s="9" t="str">
        <f t="shared" si="0"/>
        <v>Q2 2024</v>
      </c>
      <c r="I5" s="9" t="str">
        <f t="shared" si="0"/>
        <v>Q3 2024</v>
      </c>
      <c r="J5" s="9" t="str">
        <f t="shared" si="0"/>
        <v>Q4 2024</v>
      </c>
      <c r="K5" s="9" t="str">
        <f t="shared" si="0"/>
        <v>Q1 2025</v>
      </c>
      <c r="L5" s="9" t="str">
        <f t="shared" si="0"/>
        <v>Q2 2025</v>
      </c>
      <c r="M5" s="9" t="str">
        <f t="shared" si="0"/>
        <v>Q3 2025</v>
      </c>
      <c r="N5" s="9" t="str">
        <f t="shared" si="0"/>
        <v>Q4 2025</v>
      </c>
      <c r="P5" s="1"/>
    </row>
    <row r="6" spans="1:16" s="2" customFormat="1" x14ac:dyDescent="0.25">
      <c r="A6" s="1"/>
      <c r="B6" s="10" t="s">
        <v>14</v>
      </c>
      <c r="C6" s="11">
        <v>103.54300000000001</v>
      </c>
      <c r="D6" s="11">
        <v>100.901</v>
      </c>
      <c r="E6" s="11">
        <v>108.825</v>
      </c>
      <c r="F6" s="11">
        <v>96.489000000000004</v>
      </c>
      <c r="G6" s="11">
        <v>100.82899999999999</v>
      </c>
      <c r="H6" s="11">
        <v>108.494</v>
      </c>
      <c r="I6" s="11">
        <v>109.995</v>
      </c>
      <c r="J6" s="11">
        <v>118.65300000000001</v>
      </c>
      <c r="K6" s="11">
        <v>113.40300000000001</v>
      </c>
      <c r="L6" s="11">
        <v>112.337</v>
      </c>
      <c r="M6" s="11">
        <v>115.571</v>
      </c>
      <c r="N6" s="11">
        <v>110.727</v>
      </c>
      <c r="P6" s="1"/>
    </row>
    <row r="7" spans="1:16" s="2" customFormat="1" x14ac:dyDescent="0.25">
      <c r="A7" s="1"/>
      <c r="B7" s="10" t="s">
        <v>15</v>
      </c>
      <c r="C7" s="11">
        <v>170.33199999999999</v>
      </c>
      <c r="D7" s="11">
        <v>349.03800000000001</v>
      </c>
      <c r="E7" s="11">
        <v>398.35300000000001</v>
      </c>
      <c r="F7" s="11">
        <v>246.69399999999999</v>
      </c>
      <c r="G7" s="11">
        <v>209.43299999999999</v>
      </c>
      <c r="H7" s="11">
        <v>405.23200000000003</v>
      </c>
      <c r="I7" s="11">
        <v>480.05599999999998</v>
      </c>
      <c r="J7" s="11">
        <v>286.54899999999998</v>
      </c>
      <c r="K7" s="11">
        <v>182.702</v>
      </c>
      <c r="L7" s="11">
        <v>440.06799999999998</v>
      </c>
      <c r="M7" s="11">
        <v>466.75400000000002</v>
      </c>
      <c r="N7" s="11">
        <v>322.84699999999998</v>
      </c>
      <c r="P7" s="1"/>
    </row>
    <row r="8" spans="1:16" s="2" customFormat="1" x14ac:dyDescent="0.25">
      <c r="A8" s="1"/>
      <c r="B8" s="10" t="s">
        <v>16</v>
      </c>
      <c r="C8" s="11">
        <v>157.029</v>
      </c>
      <c r="D8" s="11">
        <v>382.67</v>
      </c>
      <c r="E8" s="11">
        <v>586.64800000000002</v>
      </c>
      <c r="F8" s="11">
        <v>189.09</v>
      </c>
      <c r="G8" s="11">
        <v>216.56</v>
      </c>
      <c r="H8" s="11">
        <v>398.04</v>
      </c>
      <c r="I8" s="11">
        <v>514.93399999999997</v>
      </c>
      <c r="J8" s="11">
        <v>203.94300000000001</v>
      </c>
      <c r="K8" s="11">
        <v>178.898</v>
      </c>
      <c r="L8" s="11">
        <v>426.39699999999999</v>
      </c>
      <c r="M8" s="11">
        <v>484.18299999999999</v>
      </c>
      <c r="N8" s="11">
        <v>311.98399999999998</v>
      </c>
      <c r="P8" s="1"/>
    </row>
    <row r="9" spans="1:16" s="2" customFormat="1" x14ac:dyDescent="0.25">
      <c r="A9" s="1"/>
      <c r="B9" s="10" t="s">
        <v>17</v>
      </c>
      <c r="C9" s="12" t="s">
        <v>18</v>
      </c>
      <c r="D9" s="12" t="s">
        <v>18</v>
      </c>
      <c r="E9" s="12" t="s">
        <v>18</v>
      </c>
      <c r="F9" s="11">
        <f t="shared" ref="F9:N9" si="1">SUM(C8:F8)</f>
        <v>1315.4370000000001</v>
      </c>
      <c r="G9" s="11">
        <f t="shared" si="1"/>
        <v>1374.9679999999998</v>
      </c>
      <c r="H9" s="11">
        <f t="shared" si="1"/>
        <v>1390.338</v>
      </c>
      <c r="I9" s="11">
        <f t="shared" si="1"/>
        <v>1318.624</v>
      </c>
      <c r="J9" s="11">
        <f t="shared" si="1"/>
        <v>1333.4770000000001</v>
      </c>
      <c r="K9" s="11">
        <f t="shared" si="1"/>
        <v>1295.8149999999998</v>
      </c>
      <c r="L9" s="11">
        <f t="shared" si="1"/>
        <v>1324.172</v>
      </c>
      <c r="M9" s="11">
        <f t="shared" si="1"/>
        <v>1293.421</v>
      </c>
      <c r="N9" s="11">
        <f t="shared" si="1"/>
        <v>1401.462</v>
      </c>
      <c r="P9" s="1"/>
    </row>
    <row r="10" spans="1:16" s="2" customFormat="1" x14ac:dyDescent="0.25">
      <c r="A10" s="1"/>
      <c r="B10" s="13" t="s">
        <v>19</v>
      </c>
      <c r="C10" s="11">
        <v>15.119</v>
      </c>
      <c r="D10" s="11">
        <v>35.927999999999997</v>
      </c>
      <c r="E10" s="11">
        <v>54.271999999999998</v>
      </c>
      <c r="F10" s="11">
        <v>17.103999999999999</v>
      </c>
      <c r="G10" s="11">
        <v>20.811</v>
      </c>
      <c r="H10" s="11">
        <v>38.64</v>
      </c>
      <c r="I10" s="11">
        <v>48.137999999999998</v>
      </c>
      <c r="J10" s="11">
        <v>19.222000000000001</v>
      </c>
      <c r="K10" s="11">
        <v>17.088000000000001</v>
      </c>
      <c r="L10" s="11">
        <v>44.207999999999998</v>
      </c>
      <c r="M10" s="11">
        <v>50.816000000000003</v>
      </c>
      <c r="N10" s="11">
        <v>33.097000000000001</v>
      </c>
      <c r="P10" s="1"/>
    </row>
    <row r="11" spans="1:16" s="2" customFormat="1" x14ac:dyDescent="0.25">
      <c r="A11" s="1"/>
      <c r="B11" s="13" t="s">
        <v>20</v>
      </c>
      <c r="C11" s="12" t="s">
        <v>18</v>
      </c>
      <c r="D11" s="12" t="s">
        <v>18</v>
      </c>
      <c r="E11" s="12" t="s">
        <v>18</v>
      </c>
      <c r="F11" s="11">
        <f t="shared" ref="F11:N11" si="2">SUM(C10:F10)</f>
        <v>122.42299999999999</v>
      </c>
      <c r="G11" s="11">
        <f t="shared" si="2"/>
        <v>128.11499999999998</v>
      </c>
      <c r="H11" s="11">
        <f t="shared" si="2"/>
        <v>130.827</v>
      </c>
      <c r="I11" s="11">
        <f t="shared" si="2"/>
        <v>124.69300000000001</v>
      </c>
      <c r="J11" s="11">
        <f t="shared" si="2"/>
        <v>126.81100000000001</v>
      </c>
      <c r="K11" s="11">
        <f t="shared" si="2"/>
        <v>123.08799999999999</v>
      </c>
      <c r="L11" s="11">
        <f t="shared" si="2"/>
        <v>128.65600000000001</v>
      </c>
      <c r="M11" s="11">
        <f t="shared" si="2"/>
        <v>131.334</v>
      </c>
      <c r="N11" s="11">
        <f t="shared" si="2"/>
        <v>145.209</v>
      </c>
      <c r="P11" s="1"/>
    </row>
    <row r="12" spans="1:16" s="2" customFormat="1" x14ac:dyDescent="0.25">
      <c r="A12" s="1"/>
      <c r="B12" s="10" t="s">
        <v>21</v>
      </c>
      <c r="C12" s="11">
        <v>-296.10500000000002</v>
      </c>
      <c r="D12" s="11">
        <v>-55.417999999999999</v>
      </c>
      <c r="E12" s="11">
        <v>211.35900000000001</v>
      </c>
      <c r="F12" s="11">
        <v>1414.03</v>
      </c>
      <c r="G12" s="11">
        <v>-554.048</v>
      </c>
      <c r="H12" s="11">
        <v>-461.02100000000002</v>
      </c>
      <c r="I12" s="11">
        <v>1285.652</v>
      </c>
      <c r="J12" s="11">
        <v>1092.22</v>
      </c>
      <c r="K12" s="11">
        <v>-729.86500000000001</v>
      </c>
      <c r="L12" s="11">
        <v>332.37799999999999</v>
      </c>
      <c r="M12" s="11">
        <v>113.259</v>
      </c>
      <c r="N12" s="11">
        <v>1279.249</v>
      </c>
      <c r="P12" s="1"/>
    </row>
    <row r="13" spans="1:16" s="2" customFormat="1" x14ac:dyDescent="0.25">
      <c r="A13" s="1"/>
      <c r="B13" s="10" t="s">
        <v>22</v>
      </c>
      <c r="C13" s="11">
        <v>0</v>
      </c>
      <c r="D13" s="11">
        <v>0</v>
      </c>
      <c r="E13" s="11">
        <v>0</v>
      </c>
      <c r="F13" s="11">
        <v>1273.866</v>
      </c>
      <c r="G13" s="11">
        <v>1015.923</v>
      </c>
      <c r="H13" s="11">
        <v>610.31999999999994</v>
      </c>
      <c r="I13" s="11">
        <v>1684.6130000000001</v>
      </c>
      <c r="J13" s="11">
        <v>1362.8030000000001</v>
      </c>
      <c r="K13" s="11">
        <v>1186.9860000000001</v>
      </c>
      <c r="L13" s="11">
        <v>1980.3850000000002</v>
      </c>
      <c r="M13" s="11">
        <v>807.99199999999996</v>
      </c>
      <c r="N13" s="11">
        <v>995.02099999999996</v>
      </c>
      <c r="P13" s="1"/>
    </row>
    <row r="14" spans="1:16" s="2" customFormat="1" x14ac:dyDescent="0.25">
      <c r="A14" s="1"/>
      <c r="B14" s="10" t="s">
        <v>23</v>
      </c>
      <c r="C14" s="11">
        <v>33.613</v>
      </c>
      <c r="D14" s="11">
        <v>58.015999999999998</v>
      </c>
      <c r="E14" s="11">
        <v>81.766999999999996</v>
      </c>
      <c r="F14" s="11">
        <v>299.553</v>
      </c>
      <c r="G14" s="11">
        <v>65.572000000000003</v>
      </c>
      <c r="H14" s="11">
        <v>40.714999999999996</v>
      </c>
      <c r="I14" s="11">
        <v>37.512</v>
      </c>
      <c r="J14" s="11">
        <v>82.003</v>
      </c>
      <c r="K14" s="11">
        <v>52.101999999999997</v>
      </c>
      <c r="L14" s="11">
        <v>64.069000000000003</v>
      </c>
      <c r="M14" s="11">
        <v>35.99</v>
      </c>
      <c r="N14" s="11">
        <v>112.166</v>
      </c>
      <c r="P14" s="1"/>
    </row>
    <row r="15" spans="1:16" s="2" customFormat="1" x14ac:dyDescent="0.25">
      <c r="A15" s="1"/>
      <c r="B15" s="10" t="s">
        <v>24</v>
      </c>
      <c r="C15" s="11">
        <v>19.234000000000002</v>
      </c>
      <c r="D15" s="11">
        <v>10.412000000000001</v>
      </c>
      <c r="E15" s="11">
        <v>21.375</v>
      </c>
      <c r="F15" s="11">
        <v>60.491</v>
      </c>
      <c r="G15" s="11">
        <v>9.8239999999999998</v>
      </c>
      <c r="H15" s="11">
        <v>12.167</v>
      </c>
      <c r="I15" s="11">
        <v>27.908000000000001</v>
      </c>
      <c r="J15" s="11">
        <v>72.561000000000007</v>
      </c>
      <c r="K15" s="11">
        <v>26.303000000000001</v>
      </c>
      <c r="L15" s="11">
        <v>14.156000000000001</v>
      </c>
      <c r="M15" s="11">
        <v>16.356000000000002</v>
      </c>
      <c r="N15" s="11">
        <v>22.347000000000001</v>
      </c>
      <c r="P15" s="1"/>
    </row>
    <row r="16" spans="1:16" s="2" customFormat="1" x14ac:dyDescent="0.25">
      <c r="A16" s="1"/>
      <c r="B16" s="10" t="s">
        <v>25</v>
      </c>
      <c r="C16" s="11">
        <v>5252.7039999999997</v>
      </c>
      <c r="D16" s="11">
        <v>5787.9350000000004</v>
      </c>
      <c r="E16" s="11">
        <v>5815.5</v>
      </c>
      <c r="F16" s="11">
        <v>4719.1689999999999</v>
      </c>
      <c r="G16" s="11">
        <v>5951.0910000000003</v>
      </c>
      <c r="H16" s="11">
        <v>6518.665</v>
      </c>
      <c r="I16" s="11">
        <v>5396.9679999999998</v>
      </c>
      <c r="J16" s="11">
        <v>4835.3459999999995</v>
      </c>
      <c r="K16" s="11">
        <v>5780.6019999999999</v>
      </c>
      <c r="L16" s="11">
        <v>4011.27</v>
      </c>
      <c r="M16" s="11">
        <v>4165.9160000000002</v>
      </c>
      <c r="N16" s="11">
        <v>3797.1239999999998</v>
      </c>
      <c r="P16" s="1"/>
    </row>
    <row r="17" spans="1:16" s="2" customFormat="1" x14ac:dyDescent="0.25">
      <c r="A17" s="1"/>
      <c r="B17" s="10" t="s">
        <v>26</v>
      </c>
      <c r="C17" s="11">
        <v>506.387</v>
      </c>
      <c r="D17" s="11">
        <v>532.73299999999995</v>
      </c>
      <c r="E17" s="11">
        <v>534.22299999999996</v>
      </c>
      <c r="F17" s="11">
        <v>469.96199999999999</v>
      </c>
      <c r="G17" s="11">
        <v>558.24300000000005</v>
      </c>
      <c r="H17" s="11">
        <v>614.30799999999999</v>
      </c>
      <c r="I17" s="11">
        <v>534.72900000000004</v>
      </c>
      <c r="J17" s="11">
        <v>438.38499999999999</v>
      </c>
      <c r="K17" s="11">
        <v>576.25099999999998</v>
      </c>
      <c r="L17" s="11">
        <v>421.76400000000001</v>
      </c>
      <c r="M17" s="11">
        <v>442.38200000000001</v>
      </c>
      <c r="N17" s="11">
        <v>412.29199999999997</v>
      </c>
      <c r="P17" s="1"/>
    </row>
    <row r="18" spans="1:16" x14ac:dyDescent="0.25">
      <c r="B18" s="10" t="s">
        <v>27</v>
      </c>
      <c r="C18" s="11">
        <v>4260.66</v>
      </c>
      <c r="D18" s="11">
        <v>4593.7089999999998</v>
      </c>
      <c r="E18" s="11">
        <v>5038.067</v>
      </c>
      <c r="F18" s="11">
        <v>2682.1060000000002</v>
      </c>
      <c r="G18" s="11">
        <v>3778.8739999999998</v>
      </c>
      <c r="H18" s="11">
        <v>4412.99</v>
      </c>
      <c r="I18" s="11">
        <v>3269.3249999999998</v>
      </c>
      <c r="J18" s="11">
        <v>2448.5</v>
      </c>
      <c r="K18" s="11">
        <v>3109.3</v>
      </c>
      <c r="L18" s="11">
        <v>2844.2</v>
      </c>
      <c r="M18" s="11">
        <v>3041.4</v>
      </c>
      <c r="N18" s="11">
        <v>2010.5989999999999</v>
      </c>
      <c r="O18" s="2"/>
    </row>
    <row r="19" spans="1:16" x14ac:dyDescent="0.25">
      <c r="B19" s="10" t="s">
        <v>28</v>
      </c>
      <c r="C19" s="14" t="s">
        <v>18</v>
      </c>
      <c r="D19" s="14" t="s">
        <v>18</v>
      </c>
      <c r="E19" s="14" t="s">
        <v>18</v>
      </c>
      <c r="F19" s="14">
        <v>3.8388374733505963</v>
      </c>
      <c r="G19" s="14">
        <v>4.3573586231120487</v>
      </c>
      <c r="H19" s="14">
        <v>4.6955750724238881</v>
      </c>
      <c r="I19" s="14">
        <v>4.288364222530535</v>
      </c>
      <c r="J19" s="14">
        <v>3.4569950556339748</v>
      </c>
      <c r="K19" s="14">
        <v>4.6816180293773559</v>
      </c>
      <c r="L19" s="14">
        <v>3.2782303196119886</v>
      </c>
      <c r="M19" s="14">
        <v>3.3683737646001797</v>
      </c>
      <c r="N19" s="14">
        <v>2.839300594315779</v>
      </c>
      <c r="O19" s="2"/>
    </row>
    <row r="20" spans="1:16" x14ac:dyDescent="0.25">
      <c r="B20" s="15"/>
      <c r="C20" s="15"/>
      <c r="D20" s="15"/>
      <c r="E20" s="16"/>
      <c r="F20" s="6"/>
      <c r="G20" s="6"/>
      <c r="H20" s="6"/>
      <c r="I20" s="6"/>
      <c r="J20" s="6"/>
      <c r="K20" s="6"/>
      <c r="L20" s="6"/>
    </row>
    <row r="21" spans="1:16" x14ac:dyDescent="0.25">
      <c r="B21" s="17" t="s">
        <v>29</v>
      </c>
      <c r="C21" s="15"/>
      <c r="D21" s="15"/>
      <c r="E21" s="6"/>
      <c r="F21" s="6"/>
      <c r="G21" s="6"/>
      <c r="H21" s="6"/>
      <c r="I21" s="6"/>
      <c r="J21" s="6"/>
      <c r="K21" s="6"/>
      <c r="L21" s="6"/>
      <c r="M21" s="18"/>
      <c r="N21" s="18"/>
      <c r="O21" s="18"/>
    </row>
    <row r="22" spans="1:16" x14ac:dyDescent="0.25">
      <c r="B22" s="17" t="s">
        <v>30</v>
      </c>
      <c r="C22" s="15"/>
      <c r="D22" s="15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6" x14ac:dyDescent="0.25">
      <c r="B23" s="15"/>
      <c r="C23" s="15"/>
      <c r="D23" s="15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6" x14ac:dyDescent="0.25">
      <c r="B24" s="19"/>
      <c r="C24" s="19"/>
      <c r="D24" s="19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3"/>
    </row>
    <row r="25" spans="1:16" x14ac:dyDescent="0.25">
      <c r="B25" s="15"/>
      <c r="C25" s="15"/>
      <c r="D25" s="15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6" x14ac:dyDescent="0.25">
      <c r="B26" s="8" t="s">
        <v>31</v>
      </c>
      <c r="C26" s="9" t="str">
        <f t="shared" ref="C26:N26" si="3">+C$3</f>
        <v>Q1 2023</v>
      </c>
      <c r="D26" s="9" t="str">
        <f t="shared" si="3"/>
        <v>Q2 2023</v>
      </c>
      <c r="E26" s="9" t="str">
        <f t="shared" si="3"/>
        <v>Q3 2023</v>
      </c>
      <c r="F26" s="9" t="str">
        <f t="shared" si="3"/>
        <v>Q4 2023</v>
      </c>
      <c r="G26" s="9" t="str">
        <f t="shared" si="3"/>
        <v>Q1 2024</v>
      </c>
      <c r="H26" s="9" t="str">
        <f t="shared" si="3"/>
        <v>Q2 2024</v>
      </c>
      <c r="I26" s="9" t="str">
        <f t="shared" si="3"/>
        <v>Q3 2024</v>
      </c>
      <c r="J26" s="9" t="str">
        <f t="shared" si="3"/>
        <v>Q4 2024</v>
      </c>
      <c r="K26" s="9" t="str">
        <f t="shared" si="3"/>
        <v>Q1 2025</v>
      </c>
      <c r="L26" s="9" t="str">
        <f t="shared" si="3"/>
        <v>Q2 2025</v>
      </c>
      <c r="M26" s="9" t="str">
        <f t="shared" si="3"/>
        <v>Q3 2025</v>
      </c>
      <c r="N26" s="9" t="str">
        <f t="shared" si="3"/>
        <v>Q4 2025</v>
      </c>
    </row>
    <row r="28" spans="1:16" x14ac:dyDescent="0.25">
      <c r="B28" s="1" t="s">
        <v>32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6" x14ac:dyDescent="0.25">
      <c r="B29" s="1" t="s">
        <v>33</v>
      </c>
      <c r="C29" s="11">
        <v>103.54300000000001</v>
      </c>
      <c r="D29" s="11">
        <v>100.90100000000001</v>
      </c>
      <c r="E29" s="11">
        <v>108.825</v>
      </c>
      <c r="F29" s="11">
        <v>96.489000000000004</v>
      </c>
      <c r="G29" s="11">
        <v>100.82900000000001</v>
      </c>
      <c r="H29" s="11">
        <v>108.494</v>
      </c>
      <c r="I29" s="11">
        <v>109.99499999999999</v>
      </c>
      <c r="J29" s="11">
        <v>118.65300000000001</v>
      </c>
      <c r="K29" s="11">
        <v>113.40300000000001</v>
      </c>
      <c r="L29" s="11">
        <v>112.337</v>
      </c>
      <c r="M29" s="11">
        <v>115.571</v>
      </c>
      <c r="N29" s="11">
        <v>110.72699999999998</v>
      </c>
    </row>
    <row r="30" spans="1:16" x14ac:dyDescent="0.25">
      <c r="B30" s="1" t="s">
        <v>34</v>
      </c>
      <c r="C30" s="11">
        <v>170.33199999999999</v>
      </c>
      <c r="D30" s="11">
        <v>349.03800000000001</v>
      </c>
      <c r="E30" s="11">
        <v>398.35300000000001</v>
      </c>
      <c r="F30" s="11">
        <v>246.69399999999999</v>
      </c>
      <c r="G30" s="11">
        <v>209.43299999999999</v>
      </c>
      <c r="H30" s="11">
        <v>405.23200000000003</v>
      </c>
      <c r="I30" s="11">
        <v>480.05599999999998</v>
      </c>
      <c r="J30" s="11">
        <v>286.54899999999998</v>
      </c>
      <c r="K30" s="11">
        <v>182.702</v>
      </c>
      <c r="L30" s="11">
        <v>440.06799999999998</v>
      </c>
      <c r="M30" s="11">
        <v>466.75400000000002</v>
      </c>
      <c r="N30" s="11">
        <v>322.84699999999975</v>
      </c>
    </row>
    <row r="31" spans="1:16" x14ac:dyDescent="0.25">
      <c r="B31" s="1" t="s">
        <v>35</v>
      </c>
      <c r="C31" s="11">
        <v>20.823</v>
      </c>
      <c r="D31" s="11">
        <v>8.9290000000000003</v>
      </c>
      <c r="E31" s="11">
        <v>18.957999999999998</v>
      </c>
      <c r="F31" s="11">
        <v>32.253999999999998</v>
      </c>
      <c r="G31" s="11">
        <v>3.044</v>
      </c>
      <c r="H31" s="11">
        <v>2.06</v>
      </c>
      <c r="I31" s="11">
        <v>6.6390000000000002</v>
      </c>
      <c r="J31" s="11">
        <v>3.0449999999999999</v>
      </c>
      <c r="K31" s="11">
        <v>0</v>
      </c>
      <c r="L31" s="11">
        <v>0</v>
      </c>
      <c r="M31" s="11">
        <v>0</v>
      </c>
      <c r="N31" s="11">
        <v>2.0139999999999998</v>
      </c>
    </row>
    <row r="32" spans="1:16" x14ac:dyDescent="0.25">
      <c r="B32" s="24" t="s">
        <v>36</v>
      </c>
      <c r="C32" s="25">
        <f>SUM(C29:C31)</f>
        <v>294.69799999999998</v>
      </c>
      <c r="D32" s="25">
        <f t="shared" ref="D32:N32" si="4">SUM(D29:D31)</f>
        <v>458.86799999999999</v>
      </c>
      <c r="E32" s="25">
        <f t="shared" si="4"/>
        <v>526.13599999999997</v>
      </c>
      <c r="F32" s="25">
        <f t="shared" si="4"/>
        <v>375.43700000000001</v>
      </c>
      <c r="G32" s="25">
        <f t="shared" si="4"/>
        <v>313.30599999999998</v>
      </c>
      <c r="H32" s="25">
        <f t="shared" si="4"/>
        <v>515.78599999999994</v>
      </c>
      <c r="I32" s="25">
        <f t="shared" si="4"/>
        <v>596.68999999999994</v>
      </c>
      <c r="J32" s="25">
        <f t="shared" si="4"/>
        <v>408.24700000000001</v>
      </c>
      <c r="K32" s="25">
        <f t="shared" si="4"/>
        <v>296.10500000000002</v>
      </c>
      <c r="L32" s="25">
        <f t="shared" si="4"/>
        <v>552.40499999999997</v>
      </c>
      <c r="M32" s="25">
        <f t="shared" si="4"/>
        <v>582.32500000000005</v>
      </c>
      <c r="N32" s="25">
        <f t="shared" si="4"/>
        <v>435.58799999999974</v>
      </c>
    </row>
    <row r="34" spans="2:15" x14ac:dyDescent="0.25">
      <c r="B34" s="1" t="s">
        <v>37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5" x14ac:dyDescent="0.25">
      <c r="B35" s="1" t="s">
        <v>33</v>
      </c>
      <c r="C35" s="11">
        <v>1671.327</v>
      </c>
      <c r="D35" s="11">
        <v>1542.56</v>
      </c>
      <c r="E35" s="11">
        <v>1663.152</v>
      </c>
      <c r="F35" s="11">
        <v>1485.508</v>
      </c>
      <c r="G35" s="11">
        <v>1423.0350000000001</v>
      </c>
      <c r="H35" s="11">
        <v>1643.2570000000001</v>
      </c>
      <c r="I35" s="11">
        <v>1658.095</v>
      </c>
      <c r="J35" s="11">
        <v>1708.9699999999993</v>
      </c>
      <c r="K35" s="11">
        <v>1651.7360000000001</v>
      </c>
      <c r="L35" s="11">
        <v>1551.289</v>
      </c>
      <c r="M35" s="11">
        <v>1556.7180000000001</v>
      </c>
      <c r="N35" s="11">
        <v>1425.6879999999992</v>
      </c>
    </row>
    <row r="36" spans="2:15" x14ac:dyDescent="0.25">
      <c r="B36" s="1" t="s">
        <v>34</v>
      </c>
      <c r="C36" s="11">
        <v>1073.2719999999999</v>
      </c>
      <c r="D36" s="11">
        <v>2371.5500000000002</v>
      </c>
      <c r="E36" s="11">
        <v>3097.3110000000001</v>
      </c>
      <c r="F36" s="11">
        <v>1905.6369999999999</v>
      </c>
      <c r="G36" s="11">
        <v>1478.723</v>
      </c>
      <c r="H36" s="11">
        <v>2871.6669999999999</v>
      </c>
      <c r="I36" s="11">
        <v>3243.029</v>
      </c>
      <c r="J36" s="11">
        <v>1863.8580000000002</v>
      </c>
      <c r="K36" s="11">
        <v>1191.5920000000001</v>
      </c>
      <c r="L36" s="11">
        <v>2609.6039999999998</v>
      </c>
      <c r="M36" s="11">
        <v>2768.8789999999999</v>
      </c>
      <c r="N36" s="11">
        <v>1772.2130000000006</v>
      </c>
    </row>
    <row r="37" spans="2:15" x14ac:dyDescent="0.25">
      <c r="B37" s="1" t="s">
        <v>35</v>
      </c>
      <c r="C37" s="11">
        <v>148.69900000000001</v>
      </c>
      <c r="D37" s="11">
        <v>51.500999999999998</v>
      </c>
      <c r="E37" s="11">
        <v>108.30800000000001</v>
      </c>
      <c r="F37" s="11">
        <v>160.767</v>
      </c>
      <c r="G37" s="11">
        <v>22.116</v>
      </c>
      <c r="H37" s="11">
        <v>13.734</v>
      </c>
      <c r="I37" s="11">
        <v>42.665999999999997</v>
      </c>
      <c r="J37" s="11">
        <v>24.364000000000004</v>
      </c>
      <c r="K37" s="11">
        <v>0</v>
      </c>
      <c r="L37" s="11">
        <v>0</v>
      </c>
      <c r="M37" s="11">
        <v>0</v>
      </c>
      <c r="N37" s="11">
        <v>10.747999999999999</v>
      </c>
    </row>
    <row r="38" spans="2:15" x14ac:dyDescent="0.25">
      <c r="B38" s="24" t="s">
        <v>38</v>
      </c>
      <c r="C38" s="25">
        <f>SUM(C35:C37)</f>
        <v>2893.2980000000002</v>
      </c>
      <c r="D38" s="25">
        <f t="shared" ref="D38:N38" si="5">SUM(D35:D37)</f>
        <v>3965.6110000000003</v>
      </c>
      <c r="E38" s="25">
        <f t="shared" si="5"/>
        <v>4868.7709999999997</v>
      </c>
      <c r="F38" s="25">
        <f t="shared" si="5"/>
        <v>3551.9119999999998</v>
      </c>
      <c r="G38" s="25">
        <f t="shared" si="5"/>
        <v>2923.8739999999998</v>
      </c>
      <c r="H38" s="25">
        <f t="shared" si="5"/>
        <v>4528.6580000000004</v>
      </c>
      <c r="I38" s="25">
        <f t="shared" si="5"/>
        <v>4943.79</v>
      </c>
      <c r="J38" s="25">
        <f t="shared" si="5"/>
        <v>3597.1919999999996</v>
      </c>
      <c r="K38" s="25">
        <f t="shared" si="5"/>
        <v>2843.3280000000004</v>
      </c>
      <c r="L38" s="25">
        <f t="shared" si="5"/>
        <v>4160.893</v>
      </c>
      <c r="M38" s="25">
        <f t="shared" si="5"/>
        <v>4325.5969999999998</v>
      </c>
      <c r="N38" s="25">
        <f t="shared" si="5"/>
        <v>3208.6489999999999</v>
      </c>
    </row>
    <row r="40" spans="2:15" x14ac:dyDescent="0.25">
      <c r="B40" s="1" t="s">
        <v>16</v>
      </c>
    </row>
    <row r="41" spans="2:15" x14ac:dyDescent="0.25">
      <c r="B41" s="1" t="s">
        <v>33</v>
      </c>
      <c r="C41" s="11">
        <v>292.11900000000003</v>
      </c>
      <c r="D41" s="11">
        <v>296.66399999999999</v>
      </c>
      <c r="E41" s="11">
        <v>433.19</v>
      </c>
      <c r="F41" s="11">
        <v>299.71100000000001</v>
      </c>
      <c r="G41" s="11">
        <v>382.536</v>
      </c>
      <c r="H41" s="11">
        <v>304.32600000000002</v>
      </c>
      <c r="I41" s="11">
        <v>353.36599999999999</v>
      </c>
      <c r="J41" s="11">
        <v>287.94100000000003</v>
      </c>
      <c r="K41" s="11">
        <v>329.23899999999998</v>
      </c>
      <c r="L41" s="11">
        <v>335.53100000000001</v>
      </c>
      <c r="M41" s="11">
        <v>344.24000000000007</v>
      </c>
      <c r="N41" s="11">
        <v>344.46900000000005</v>
      </c>
    </row>
    <row r="42" spans="2:15" x14ac:dyDescent="0.25">
      <c r="B42" s="1" t="s">
        <v>34</v>
      </c>
      <c r="C42" s="11">
        <v>-69.415000000000006</v>
      </c>
      <c r="D42" s="11">
        <v>176.62799999999999</v>
      </c>
      <c r="E42" s="11">
        <v>184.99100000000001</v>
      </c>
      <c r="F42" s="11">
        <v>-6.3650000000000002</v>
      </c>
      <c r="G42" s="11">
        <v>-104.48399999999999</v>
      </c>
      <c r="H42" s="11">
        <v>168.999</v>
      </c>
      <c r="I42" s="11">
        <v>207.488</v>
      </c>
      <c r="J42" s="11">
        <v>-18.841999999999985</v>
      </c>
      <c r="K42" s="11">
        <v>-82.143000000000001</v>
      </c>
      <c r="L42" s="11">
        <v>156.36500000000001</v>
      </c>
      <c r="M42" s="11">
        <v>199.55799999999999</v>
      </c>
      <c r="N42" s="11">
        <v>16.749000000000024</v>
      </c>
    </row>
    <row r="43" spans="2:15" x14ac:dyDescent="0.25">
      <c r="B43" s="1" t="s">
        <v>35</v>
      </c>
      <c r="C43" s="11">
        <v>-65.674599999999998</v>
      </c>
      <c r="D43" s="11">
        <v>-90.621800000000007</v>
      </c>
      <c r="E43" s="11">
        <v>-31.533000000000001</v>
      </c>
      <c r="F43" s="11">
        <v>-104.25649999999999</v>
      </c>
      <c r="G43" s="11">
        <v>-61.4923</v>
      </c>
      <c r="H43" s="11">
        <v>-75.285299999999992</v>
      </c>
      <c r="I43" s="11">
        <v>-45.919999999999987</v>
      </c>
      <c r="J43" s="11">
        <v>-65.156400000000005</v>
      </c>
      <c r="K43" s="11">
        <v>-68.197999999999993</v>
      </c>
      <c r="L43" s="11">
        <v>-65.499000000000009</v>
      </c>
      <c r="M43" s="11">
        <v>-59.615000000000009</v>
      </c>
      <c r="N43" s="11">
        <v>-49.23399999999998</v>
      </c>
    </row>
    <row r="44" spans="2:15" x14ac:dyDescent="0.25">
      <c r="B44" s="24" t="s">
        <v>39</v>
      </c>
      <c r="C44" s="25">
        <f>SUM(C41:C43)</f>
        <v>157.02940000000001</v>
      </c>
      <c r="D44" s="25">
        <f t="shared" ref="D44:N44" si="6">SUM(D41:D43)</f>
        <v>382.67019999999997</v>
      </c>
      <c r="E44" s="25">
        <f t="shared" si="6"/>
        <v>586.64800000000002</v>
      </c>
      <c r="F44" s="25">
        <f t="shared" si="6"/>
        <v>189.08950000000002</v>
      </c>
      <c r="G44" s="25">
        <f t="shared" si="6"/>
        <v>216.55970000000002</v>
      </c>
      <c r="H44" s="25">
        <f t="shared" si="6"/>
        <v>398.03970000000004</v>
      </c>
      <c r="I44" s="25">
        <f t="shared" si="6"/>
        <v>514.93400000000008</v>
      </c>
      <c r="J44" s="25">
        <f t="shared" si="6"/>
        <v>203.94260000000003</v>
      </c>
      <c r="K44" s="25">
        <f t="shared" si="6"/>
        <v>178.89799999999997</v>
      </c>
      <c r="L44" s="25">
        <f t="shared" si="6"/>
        <v>426.39699999999999</v>
      </c>
      <c r="M44" s="25">
        <f t="shared" si="6"/>
        <v>484.18299999999999</v>
      </c>
      <c r="N44" s="25">
        <f t="shared" si="6"/>
        <v>311.98400000000009</v>
      </c>
    </row>
    <row r="46" spans="2:15" x14ac:dyDescent="0.25">
      <c r="B46" s="19"/>
      <c r="C46" s="19"/>
      <c r="D46" s="19"/>
      <c r="E46" s="20"/>
      <c r="F46" s="20"/>
      <c r="G46" s="20"/>
      <c r="H46" s="20"/>
      <c r="I46" s="21"/>
      <c r="J46" s="20"/>
      <c r="K46" s="20"/>
      <c r="L46" s="20"/>
      <c r="M46" s="20"/>
      <c r="N46" s="22"/>
      <c r="O46" s="23"/>
    </row>
    <row r="48" spans="2:15" x14ac:dyDescent="0.25">
      <c r="B48" s="8" t="s">
        <v>248</v>
      </c>
      <c r="C48" s="9" t="str">
        <f t="shared" ref="C48:N48" si="7">+C$3</f>
        <v>Q1 2023</v>
      </c>
      <c r="D48" s="9" t="str">
        <f t="shared" si="7"/>
        <v>Q2 2023</v>
      </c>
      <c r="E48" s="9" t="str">
        <f t="shared" si="7"/>
        <v>Q3 2023</v>
      </c>
      <c r="F48" s="9" t="str">
        <f t="shared" si="7"/>
        <v>Q4 2023</v>
      </c>
      <c r="G48" s="9" t="str">
        <f t="shared" si="7"/>
        <v>Q1 2024</v>
      </c>
      <c r="H48" s="9" t="str">
        <f t="shared" si="7"/>
        <v>Q2 2024</v>
      </c>
      <c r="I48" s="9" t="str">
        <f t="shared" si="7"/>
        <v>Q3 2024</v>
      </c>
      <c r="J48" s="9" t="str">
        <f t="shared" si="7"/>
        <v>Q4 2024</v>
      </c>
      <c r="K48" s="9" t="str">
        <f t="shared" si="7"/>
        <v>Q1 2025</v>
      </c>
      <c r="L48" s="9" t="str">
        <f t="shared" si="7"/>
        <v>Q2 2025</v>
      </c>
      <c r="M48" s="9" t="str">
        <f t="shared" si="7"/>
        <v>Q3 2025</v>
      </c>
      <c r="N48" s="9" t="str">
        <f t="shared" si="7"/>
        <v>Q4 2025</v>
      </c>
    </row>
    <row r="50" spans="2:14" x14ac:dyDescent="0.25">
      <c r="B50" s="1" t="s">
        <v>16</v>
      </c>
      <c r="C50" s="11">
        <f t="shared" ref="C50:N50" si="8">C44</f>
        <v>157.02940000000001</v>
      </c>
      <c r="D50" s="11">
        <f t="shared" si="8"/>
        <v>382.67019999999997</v>
      </c>
      <c r="E50" s="11">
        <f t="shared" si="8"/>
        <v>586.64800000000002</v>
      </c>
      <c r="F50" s="11">
        <f t="shared" si="8"/>
        <v>189.08950000000002</v>
      </c>
      <c r="G50" s="11">
        <f t="shared" si="8"/>
        <v>216.55970000000002</v>
      </c>
      <c r="H50" s="11">
        <f t="shared" si="8"/>
        <v>398.03970000000004</v>
      </c>
      <c r="I50" s="11">
        <f t="shared" si="8"/>
        <v>514.93400000000008</v>
      </c>
      <c r="J50" s="11">
        <f t="shared" si="8"/>
        <v>203.94260000000003</v>
      </c>
      <c r="K50" s="11">
        <f t="shared" si="8"/>
        <v>178.89799999999997</v>
      </c>
      <c r="L50" s="11">
        <f t="shared" si="8"/>
        <v>426.39699999999999</v>
      </c>
      <c r="M50" s="11">
        <f t="shared" si="8"/>
        <v>484.18299999999999</v>
      </c>
      <c r="N50" s="11">
        <f t="shared" si="8"/>
        <v>311.98400000000009</v>
      </c>
    </row>
    <row r="51" spans="2:14" x14ac:dyDescent="0.25">
      <c r="B51" s="1" t="s">
        <v>40</v>
      </c>
      <c r="C51" s="11">
        <v>-7.2190000000000003</v>
      </c>
      <c r="D51" s="11">
        <v>-7.2529999999999992</v>
      </c>
      <c r="E51" s="11">
        <v>-7.604000000000001</v>
      </c>
      <c r="F51" s="11">
        <v>-10.674339999999994</v>
      </c>
      <c r="G51" s="11">
        <v>-7.1059999999999999</v>
      </c>
      <c r="H51" s="11">
        <v>-0.20800000000000018</v>
      </c>
      <c r="I51" s="11">
        <v>-6.7739999999999991</v>
      </c>
      <c r="J51" s="11">
        <v>-6.1041800000000013</v>
      </c>
      <c r="K51" s="11">
        <v>-6.7268400000000002</v>
      </c>
      <c r="L51" s="11">
        <v>-6.46028</v>
      </c>
      <c r="M51" s="11">
        <v>-6.3779799999999973</v>
      </c>
      <c r="N51" s="11">
        <v>-4.3673100000000034</v>
      </c>
    </row>
    <row r="52" spans="2:14" x14ac:dyDescent="0.25">
      <c r="B52" s="1" t="s">
        <v>41</v>
      </c>
      <c r="C52" s="11">
        <v>-73.759</v>
      </c>
      <c r="D52" s="11">
        <v>-63.447999999999993</v>
      </c>
      <c r="E52" s="11">
        <v>-57.491000000000014</v>
      </c>
      <c r="F52" s="11">
        <v>831.2896586219</v>
      </c>
      <c r="G52" s="11">
        <v>-90.194000000000003</v>
      </c>
      <c r="H52" s="11">
        <v>-101.07299999999999</v>
      </c>
      <c r="I52" s="11">
        <v>-93.393000000000029</v>
      </c>
      <c r="J52" s="11">
        <v>-158.10764218229997</v>
      </c>
      <c r="K52" s="11">
        <v>-94.803999999999988</v>
      </c>
      <c r="L52" s="11">
        <v>-103.38199999999999</v>
      </c>
      <c r="M52" s="11">
        <v>-101.91700000000002</v>
      </c>
      <c r="N52" s="11">
        <v>-118.39600000000002</v>
      </c>
    </row>
    <row r="53" spans="2:14" x14ac:dyDescent="0.25">
      <c r="B53" s="1" t="s">
        <v>42</v>
      </c>
      <c r="C53" s="11">
        <v>-59.966999999999999</v>
      </c>
      <c r="D53" s="11">
        <v>-62.448000000000008</v>
      </c>
      <c r="E53" s="11">
        <v>-57.707000000000008</v>
      </c>
      <c r="F53" s="11">
        <v>-56.397999999999996</v>
      </c>
      <c r="G53" s="11">
        <v>-61.756999999999998</v>
      </c>
      <c r="H53" s="11">
        <v>-61.036999999999999</v>
      </c>
      <c r="I53" s="11">
        <v>-60.221999999999994</v>
      </c>
      <c r="J53" s="11">
        <v>-35.264249575999997</v>
      </c>
      <c r="K53" s="11">
        <v>-56.137</v>
      </c>
      <c r="L53" s="11">
        <v>-57.566000000000003</v>
      </c>
      <c r="M53" s="11">
        <v>-57.192000000000007</v>
      </c>
      <c r="N53" s="11">
        <v>-64.225999999999999</v>
      </c>
    </row>
    <row r="54" spans="2:14" x14ac:dyDescent="0.25">
      <c r="B54" s="1" t="s">
        <v>43</v>
      </c>
      <c r="C54" s="11">
        <v>-139.3883951604692</v>
      </c>
      <c r="D54" s="11">
        <v>-110.7492374088703</v>
      </c>
      <c r="E54" s="11">
        <v>121.39532046075136</v>
      </c>
      <c r="F54" s="11">
        <v>-988.015313874311</v>
      </c>
      <c r="G54" s="11">
        <v>5.4703252902270094</v>
      </c>
      <c r="H54" s="11">
        <v>-87.689651422408019</v>
      </c>
      <c r="I54" s="11">
        <v>-225.25095648341133</v>
      </c>
      <c r="J54" s="11">
        <v>-275.84925542601974</v>
      </c>
      <c r="K54" s="11">
        <v>-262.557321</v>
      </c>
      <c r="L54" s="11">
        <v>-201.97300000000001</v>
      </c>
      <c r="M54" s="11">
        <v>-124.57500000000002</v>
      </c>
      <c r="N54" s="11">
        <v>-171.37867899999998</v>
      </c>
    </row>
    <row r="55" spans="2:14" x14ac:dyDescent="0.25">
      <c r="B55" s="24" t="s">
        <v>44</v>
      </c>
      <c r="C55" s="25">
        <f>SUM(C50:C54)</f>
        <v>-123.30399516046919</v>
      </c>
      <c r="D55" s="25">
        <f t="shared" ref="D55:N55" si="9">SUM(D50:D54)</f>
        <v>138.77196259112969</v>
      </c>
      <c r="E55" s="25">
        <f t="shared" si="9"/>
        <v>585.24132046075135</v>
      </c>
      <c r="F55" s="25">
        <f t="shared" si="9"/>
        <v>-34.708495252411012</v>
      </c>
      <c r="G55" s="25">
        <f t="shared" si="9"/>
        <v>62.973025290227035</v>
      </c>
      <c r="H55" s="25">
        <f t="shared" si="9"/>
        <v>148.03204857759201</v>
      </c>
      <c r="I55" s="25">
        <f t="shared" si="9"/>
        <v>129.29404351658874</v>
      </c>
      <c r="J55" s="25">
        <f t="shared" si="9"/>
        <v>-271.38272718431972</v>
      </c>
      <c r="K55" s="25">
        <f t="shared" si="9"/>
        <v>-241.32716100000005</v>
      </c>
      <c r="L55" s="25">
        <f t="shared" si="9"/>
        <v>57.015719999999931</v>
      </c>
      <c r="M55" s="25">
        <f t="shared" si="9"/>
        <v>194.12101999999996</v>
      </c>
      <c r="N55" s="25">
        <f t="shared" si="9"/>
        <v>-46.383988999999929</v>
      </c>
    </row>
    <row r="56" spans="2:14" x14ac:dyDescent="0.2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2:14" x14ac:dyDescent="0.25">
      <c r="B57" s="1" t="s">
        <v>45</v>
      </c>
    </row>
    <row r="58" spans="2:14" x14ac:dyDescent="0.25">
      <c r="B58" s="1" t="s">
        <v>46</v>
      </c>
      <c r="C58" s="11">
        <v>-158.23090968410003</v>
      </c>
      <c r="D58" s="11">
        <v>-115.90546876170004</v>
      </c>
      <c r="E58" s="11">
        <v>-115.25521010106698</v>
      </c>
      <c r="F58" s="11">
        <v>-133.50353200000001</v>
      </c>
      <c r="G58" s="11">
        <v>-114.43805169285503</v>
      </c>
      <c r="H58" s="11">
        <v>-130.82180959414498</v>
      </c>
      <c r="I58" s="11">
        <v>-95.042089754611965</v>
      </c>
      <c r="J58" s="11">
        <v>-251.17458700000003</v>
      </c>
      <c r="K58" s="11">
        <v>-123.152</v>
      </c>
      <c r="L58" s="11">
        <v>-53.775999999999996</v>
      </c>
      <c r="M58" s="11">
        <v>-47.315999999999995</v>
      </c>
      <c r="N58" s="11">
        <v>-60.402999999999992</v>
      </c>
    </row>
    <row r="59" spans="2:14" x14ac:dyDescent="0.25">
      <c r="B59" s="1" t="s">
        <v>47</v>
      </c>
      <c r="C59" s="11">
        <v>21.96</v>
      </c>
      <c r="D59" s="11">
        <v>40.301000000000002</v>
      </c>
      <c r="E59" s="11">
        <v>162.16900000000001</v>
      </c>
      <c r="F59" s="11">
        <v>-394.10900000000004</v>
      </c>
      <c r="G59" s="11">
        <v>23.338000000000001</v>
      </c>
      <c r="H59" s="11">
        <v>57.473999999999997</v>
      </c>
      <c r="I59" s="11">
        <v>1.722999999999999</v>
      </c>
      <c r="J59" s="11">
        <v>-52.796999999999997</v>
      </c>
      <c r="K59" s="11">
        <v>-46.109000000000002</v>
      </c>
      <c r="L59" s="11">
        <v>4.1850000000000023</v>
      </c>
      <c r="M59" s="11">
        <v>-12.914999999999999</v>
      </c>
      <c r="N59" s="11">
        <v>-23.981999999999999</v>
      </c>
    </row>
    <row r="60" spans="2:14" x14ac:dyDescent="0.25">
      <c r="B60" s="1" t="s">
        <v>48</v>
      </c>
      <c r="C60" s="11">
        <v>-23.712</v>
      </c>
      <c r="D60" s="11">
        <v>-43.102999999999994</v>
      </c>
      <c r="E60" s="11">
        <v>94.525000000000006</v>
      </c>
      <c r="F60" s="11">
        <v>-31.236000000000001</v>
      </c>
      <c r="G60" s="11">
        <v>-101.212</v>
      </c>
      <c r="H60" s="11">
        <v>-32.756999999999991</v>
      </c>
      <c r="I60" s="11">
        <v>-0.35200000000000387</v>
      </c>
      <c r="J60" s="11">
        <v>9.6479999999999997</v>
      </c>
      <c r="K60" s="11">
        <v>-12.397</v>
      </c>
      <c r="L60" s="11">
        <v>-129.49800000000002</v>
      </c>
      <c r="M60" s="11">
        <v>-19.867999999999988</v>
      </c>
      <c r="N60" s="11">
        <v>-31.138000000000005</v>
      </c>
    </row>
    <row r="61" spans="2:14" x14ac:dyDescent="0.25">
      <c r="B61" s="1" t="s">
        <v>49</v>
      </c>
      <c r="C61" s="11">
        <v>-9.6609999999999996</v>
      </c>
      <c r="D61" s="11">
        <v>31.241</v>
      </c>
      <c r="E61" s="11">
        <v>-32.369</v>
      </c>
      <c r="F61" s="11">
        <v>-113.601</v>
      </c>
      <c r="G61" s="11">
        <v>25.655000000000001</v>
      </c>
      <c r="H61" s="11">
        <v>-36.972000000000001</v>
      </c>
      <c r="I61" s="11">
        <v>-42.542000000000002</v>
      </c>
      <c r="J61" s="11">
        <v>42.220999999999997</v>
      </c>
      <c r="K61" s="11">
        <v>-90.135999999999996</v>
      </c>
      <c r="L61" s="11">
        <v>-30.963999999999999</v>
      </c>
      <c r="M61" s="11">
        <v>-26.884000000000015</v>
      </c>
      <c r="N61" s="11">
        <v>-15.447999999999979</v>
      </c>
    </row>
    <row r="62" spans="2:14" x14ac:dyDescent="0.25">
      <c r="B62" s="1" t="s">
        <v>50</v>
      </c>
      <c r="C62" s="11">
        <v>65.703999999999994</v>
      </c>
      <c r="D62" s="11">
        <v>-8.3999999999999915</v>
      </c>
      <c r="E62" s="11">
        <v>14.745999999999995</v>
      </c>
      <c r="F62" s="11">
        <v>-263.15299999999996</v>
      </c>
      <c r="G62" s="11">
        <v>170.261</v>
      </c>
      <c r="H62" s="11">
        <v>55.225999999999992</v>
      </c>
      <c r="I62" s="11">
        <v>-3.8589999999999964</v>
      </c>
      <c r="J62" s="11">
        <v>-48.756999999999998</v>
      </c>
      <c r="K62" s="11">
        <v>9.5</v>
      </c>
      <c r="L62" s="11">
        <v>2.4850000000000008</v>
      </c>
      <c r="M62" s="11">
        <v>-20.063021000000003</v>
      </c>
      <c r="N62" s="11">
        <v>-34.305979000000001</v>
      </c>
    </row>
    <row r="63" spans="2:14" ht="16.5" x14ac:dyDescent="0.25">
      <c r="B63" s="1" t="s">
        <v>51</v>
      </c>
      <c r="C63" s="11">
        <f t="shared" ref="C63:N63" si="10">C54-SUM(C58:C62)</f>
        <v>-35.448485476369186</v>
      </c>
      <c r="D63" s="11">
        <f t="shared" si="10"/>
        <v>-14.88276864717028</v>
      </c>
      <c r="E63" s="11">
        <f t="shared" si="10"/>
        <v>-2.4204694381816694</v>
      </c>
      <c r="F63" s="11">
        <f t="shared" si="10"/>
        <v>-52.412781874310895</v>
      </c>
      <c r="G63" s="11">
        <f t="shared" si="10"/>
        <v>1.8663769830820627</v>
      </c>
      <c r="H63" s="11">
        <f t="shared" si="10"/>
        <v>0.16115817173695746</v>
      </c>
      <c r="I63" s="11">
        <f t="shared" si="10"/>
        <v>-85.178866728799335</v>
      </c>
      <c r="J63" s="11">
        <f t="shared" si="10"/>
        <v>25.010331573980238</v>
      </c>
      <c r="K63" s="11">
        <f t="shared" si="10"/>
        <v>-0.26332100000001901</v>
      </c>
      <c r="L63" s="11">
        <f t="shared" si="10"/>
        <v>5.5949999999999704</v>
      </c>
      <c r="M63" s="11">
        <f t="shared" si="10"/>
        <v>2.4710209999999933</v>
      </c>
      <c r="N63" s="11">
        <f t="shared" si="10"/>
        <v>-6.1016999999999939</v>
      </c>
    </row>
    <row r="64" spans="2:14" x14ac:dyDescent="0.25">
      <c r="B64" s="24" t="s">
        <v>52</v>
      </c>
      <c r="C64" s="25">
        <f>SUM(C58:C63)</f>
        <v>-139.3883951604692</v>
      </c>
      <c r="D64" s="25">
        <f t="shared" ref="D64:N64" si="11">SUM(D58:D63)</f>
        <v>-110.7492374088703</v>
      </c>
      <c r="E64" s="25">
        <f t="shared" si="11"/>
        <v>121.39532046075136</v>
      </c>
      <c r="F64" s="25">
        <f t="shared" si="11"/>
        <v>-988.015313874311</v>
      </c>
      <c r="G64" s="25">
        <f t="shared" si="11"/>
        <v>5.4703252902270094</v>
      </c>
      <c r="H64" s="25">
        <f t="shared" si="11"/>
        <v>-87.689651422408019</v>
      </c>
      <c r="I64" s="25">
        <f t="shared" si="11"/>
        <v>-225.25095648341133</v>
      </c>
      <c r="J64" s="25">
        <f t="shared" si="11"/>
        <v>-275.84925542601974</v>
      </c>
      <c r="K64" s="25">
        <f t="shared" si="11"/>
        <v>-262.557321</v>
      </c>
      <c r="L64" s="25">
        <f t="shared" si="11"/>
        <v>-201.97300000000001</v>
      </c>
      <c r="M64" s="25">
        <f t="shared" si="11"/>
        <v>-124.57500000000002</v>
      </c>
      <c r="N64" s="25">
        <f t="shared" si="11"/>
        <v>-171.37867899999998</v>
      </c>
    </row>
    <row r="65" spans="2:15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2:15" x14ac:dyDescent="0.25">
      <c r="B66" s="27" t="s">
        <v>249</v>
      </c>
    </row>
    <row r="68" spans="2:15" x14ac:dyDescent="0.25">
      <c r="B68" s="19"/>
      <c r="C68" s="19"/>
      <c r="D68" s="19"/>
      <c r="E68" s="20"/>
      <c r="F68" s="20"/>
      <c r="G68" s="20"/>
      <c r="H68" s="20"/>
      <c r="I68" s="21"/>
      <c r="J68" s="20"/>
      <c r="K68" s="20"/>
      <c r="L68" s="20"/>
      <c r="M68" s="20"/>
      <c r="N68" s="22"/>
      <c r="O68" s="23"/>
    </row>
    <row r="70" spans="2:15" x14ac:dyDescent="0.25">
      <c r="B70" s="8" t="s">
        <v>53</v>
      </c>
      <c r="C70" s="9" t="str">
        <f t="shared" ref="C70:N70" si="12">+C$3</f>
        <v>Q1 2023</v>
      </c>
      <c r="D70" s="9" t="str">
        <f t="shared" si="12"/>
        <v>Q2 2023</v>
      </c>
      <c r="E70" s="9" t="str">
        <f t="shared" si="12"/>
        <v>Q3 2023</v>
      </c>
      <c r="F70" s="9" t="str">
        <f t="shared" si="12"/>
        <v>Q4 2023</v>
      </c>
      <c r="G70" s="9" t="str">
        <f t="shared" si="12"/>
        <v>Q1 2024</v>
      </c>
      <c r="H70" s="9" t="str">
        <f t="shared" si="12"/>
        <v>Q2 2024</v>
      </c>
      <c r="I70" s="9" t="str">
        <f t="shared" si="12"/>
        <v>Q3 2024</v>
      </c>
      <c r="J70" s="9" t="str">
        <f t="shared" si="12"/>
        <v>Q4 2024</v>
      </c>
      <c r="K70" s="9" t="str">
        <f t="shared" si="12"/>
        <v>Q1 2025</v>
      </c>
      <c r="L70" s="9" t="str">
        <f t="shared" si="12"/>
        <v>Q2 2025</v>
      </c>
      <c r="M70" s="9" t="str">
        <f t="shared" si="12"/>
        <v>Q3 2025</v>
      </c>
      <c r="N70" s="9" t="str">
        <f t="shared" si="12"/>
        <v>Q4 2025</v>
      </c>
    </row>
    <row r="72" spans="2:15" x14ac:dyDescent="0.25">
      <c r="B72" s="1" t="s">
        <v>54</v>
      </c>
    </row>
    <row r="73" spans="2:15" x14ac:dyDescent="0.25">
      <c r="B73" s="1" t="s">
        <v>33</v>
      </c>
      <c r="C73" s="11">
        <v>27.989000000000001</v>
      </c>
      <c r="D73" s="11">
        <v>28.149000000000001</v>
      </c>
      <c r="E73" s="11">
        <v>40.090000000000003</v>
      </c>
      <c r="F73" s="11">
        <v>27.722000000000001</v>
      </c>
      <c r="G73" s="11">
        <v>36.790999999999997</v>
      </c>
      <c r="H73" s="11">
        <v>28.501999999999999</v>
      </c>
      <c r="I73" s="11">
        <v>33.886000000000003</v>
      </c>
      <c r="J73" s="11">
        <v>26.731000000000002</v>
      </c>
      <c r="K73" s="11">
        <v>30.692</v>
      </c>
      <c r="L73" s="11">
        <v>34.877999999999993</v>
      </c>
      <c r="M73" s="11">
        <v>36.167000000000009</v>
      </c>
      <c r="N73" s="11">
        <v>36.615000000000009</v>
      </c>
    </row>
    <row r="74" spans="2:15" x14ac:dyDescent="0.25">
      <c r="B74" s="1" t="s">
        <v>34</v>
      </c>
      <c r="C74" s="11">
        <v>-6.6829999999999998</v>
      </c>
      <c r="D74" s="11">
        <v>16.574999999999999</v>
      </c>
      <c r="E74" s="11">
        <v>16.957000000000001</v>
      </c>
      <c r="F74" s="11">
        <v>-0.80500000000000005</v>
      </c>
      <c r="G74" s="11">
        <v>-10.071</v>
      </c>
      <c r="H74" s="11">
        <v>15.922000000000001</v>
      </c>
      <c r="I74" s="11">
        <v>19.948</v>
      </c>
      <c r="J74" s="11">
        <v>-1.49</v>
      </c>
      <c r="K74" s="11">
        <v>-7.2430000000000003</v>
      </c>
      <c r="L74" s="11">
        <v>16.121000000000002</v>
      </c>
      <c r="M74" s="11">
        <v>20.927</v>
      </c>
      <c r="N74" s="11">
        <v>1.7379999999999995</v>
      </c>
    </row>
    <row r="75" spans="2:15" x14ac:dyDescent="0.25">
      <c r="B75" s="1" t="s">
        <v>35</v>
      </c>
      <c r="C75" s="11">
        <v>-6.1870000000000003</v>
      </c>
      <c r="D75" s="11">
        <v>-8.7959999999999994</v>
      </c>
      <c r="E75" s="11">
        <v>-2.7749999999999999</v>
      </c>
      <c r="F75" s="11">
        <v>-9.8130000000000006</v>
      </c>
      <c r="G75" s="11">
        <v>-5.9089999999999998</v>
      </c>
      <c r="H75" s="11">
        <v>-5.7839999999999998</v>
      </c>
      <c r="I75" s="11">
        <v>-5.6959999999999997</v>
      </c>
      <c r="J75" s="11">
        <v>-6.0190000000000001</v>
      </c>
      <c r="K75" s="11">
        <v>-6.3609999999999998</v>
      </c>
      <c r="L75" s="11">
        <v>-6.7909999999999995</v>
      </c>
      <c r="M75" s="11">
        <v>-6.2779999999999996</v>
      </c>
      <c r="N75" s="11">
        <v>-5.2560000000000002</v>
      </c>
    </row>
    <row r="76" spans="2:15" x14ac:dyDescent="0.25">
      <c r="B76" s="24" t="s">
        <v>55</v>
      </c>
      <c r="C76" s="25">
        <f>SUM(C73:C75)</f>
        <v>15.119</v>
      </c>
      <c r="D76" s="25">
        <f t="shared" ref="D76:N76" si="13">SUM(D73:D75)</f>
        <v>35.928000000000004</v>
      </c>
      <c r="E76" s="25">
        <f t="shared" si="13"/>
        <v>54.272000000000006</v>
      </c>
      <c r="F76" s="25">
        <f t="shared" si="13"/>
        <v>17.103999999999999</v>
      </c>
      <c r="G76" s="25">
        <f t="shared" si="13"/>
        <v>20.811</v>
      </c>
      <c r="H76" s="25">
        <f t="shared" si="13"/>
        <v>38.64</v>
      </c>
      <c r="I76" s="25">
        <f t="shared" si="13"/>
        <v>48.138000000000005</v>
      </c>
      <c r="J76" s="25">
        <f t="shared" si="13"/>
        <v>19.222000000000001</v>
      </c>
      <c r="K76" s="25">
        <f t="shared" si="13"/>
        <v>17.087999999999997</v>
      </c>
      <c r="L76" s="25">
        <f t="shared" si="13"/>
        <v>44.207999999999998</v>
      </c>
      <c r="M76" s="25">
        <f t="shared" si="13"/>
        <v>50.81600000000001</v>
      </c>
      <c r="N76" s="25">
        <f t="shared" si="13"/>
        <v>33.097000000000008</v>
      </c>
    </row>
    <row r="78" spans="2:15" x14ac:dyDescent="0.25">
      <c r="B78" s="1" t="s">
        <v>56</v>
      </c>
    </row>
    <row r="79" spans="2:15" x14ac:dyDescent="0.25">
      <c r="B79" s="1" t="s">
        <v>33</v>
      </c>
      <c r="C79" s="11">
        <v>43.662999999999997</v>
      </c>
      <c r="D79" s="11">
        <v>40.517000000000003</v>
      </c>
      <c r="E79" s="11">
        <v>48.384</v>
      </c>
      <c r="F79" s="11">
        <v>31.654</v>
      </c>
      <c r="G79" s="11">
        <v>37.485999999999997</v>
      </c>
      <c r="H79" s="11">
        <v>37.802</v>
      </c>
      <c r="I79" s="11">
        <v>42.347000000000001</v>
      </c>
      <c r="J79" s="11">
        <v>40.204999999999998</v>
      </c>
      <c r="K79" s="11">
        <v>40.409999999999997</v>
      </c>
      <c r="L79" s="11">
        <v>47.734999999999999</v>
      </c>
      <c r="M79" s="11">
        <v>50.096000000000018</v>
      </c>
      <c r="N79" s="11">
        <v>48.497999999999998</v>
      </c>
    </row>
    <row r="80" spans="2:15" x14ac:dyDescent="0.25">
      <c r="B80" s="1" t="s">
        <v>34</v>
      </c>
      <c r="C80" s="11">
        <v>7.1539999999999999</v>
      </c>
      <c r="D80" s="11">
        <v>25.829000000000001</v>
      </c>
      <c r="E80" s="11">
        <v>34.258000000000003</v>
      </c>
      <c r="F80" s="11">
        <v>9.3740000000000006</v>
      </c>
      <c r="G80" s="11">
        <v>2.7069999999999999</v>
      </c>
      <c r="H80" s="11">
        <v>27.088000000000001</v>
      </c>
      <c r="I80" s="11">
        <v>33.624000000000002</v>
      </c>
      <c r="J80" s="11">
        <v>13.221</v>
      </c>
      <c r="K80" s="11">
        <v>7.7</v>
      </c>
      <c r="L80" s="11">
        <v>30.648</v>
      </c>
      <c r="M80" s="11">
        <v>35.159999999999997</v>
      </c>
      <c r="N80" s="11">
        <v>19.713999999999999</v>
      </c>
    </row>
    <row r="81" spans="2:14" x14ac:dyDescent="0.25">
      <c r="B81" s="24" t="s">
        <v>57</v>
      </c>
      <c r="C81" s="25">
        <f t="shared" ref="C81:N81" si="14">SUM(C79:C80)</f>
        <v>50.816999999999993</v>
      </c>
      <c r="D81" s="25">
        <f t="shared" si="14"/>
        <v>66.346000000000004</v>
      </c>
      <c r="E81" s="25">
        <f t="shared" si="14"/>
        <v>82.641999999999996</v>
      </c>
      <c r="F81" s="25">
        <f t="shared" si="14"/>
        <v>41.027999999999999</v>
      </c>
      <c r="G81" s="25">
        <f t="shared" si="14"/>
        <v>40.192999999999998</v>
      </c>
      <c r="H81" s="25">
        <f t="shared" si="14"/>
        <v>64.89</v>
      </c>
      <c r="I81" s="25">
        <f t="shared" si="14"/>
        <v>75.971000000000004</v>
      </c>
      <c r="J81" s="25">
        <f t="shared" si="14"/>
        <v>53.426000000000002</v>
      </c>
      <c r="K81" s="25">
        <f t="shared" si="14"/>
        <v>48.11</v>
      </c>
      <c r="L81" s="25">
        <f t="shared" si="14"/>
        <v>78.382999999999996</v>
      </c>
      <c r="M81" s="25">
        <f t="shared" si="14"/>
        <v>85.256000000000014</v>
      </c>
      <c r="N81" s="25">
        <f t="shared" si="14"/>
        <v>68.211999999999989</v>
      </c>
    </row>
    <row r="82" spans="2:14" x14ac:dyDescent="0.25">
      <c r="B82" s="15"/>
      <c r="C82" s="15"/>
      <c r="D82" s="15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2:14" x14ac:dyDescent="0.25">
      <c r="B83" s="15"/>
      <c r="C83" s="15"/>
      <c r="D83" s="15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4" x14ac:dyDescent="0.25">
      <c r="B84" s="15"/>
      <c r="C84" s="15"/>
      <c r="D84" s="15"/>
      <c r="E84" s="6"/>
      <c r="F84" s="6"/>
      <c r="G84" s="6"/>
      <c r="H84" s="6"/>
      <c r="I84" s="6"/>
      <c r="J84" s="6"/>
      <c r="K84" s="6"/>
      <c r="L84" s="6"/>
      <c r="M84" s="6"/>
      <c r="N84" s="6"/>
    </row>
  </sheetData>
  <mergeCells count="1">
    <mergeCell ref="B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3483-1096-498B-9681-681BB7E1419D}">
  <dimension ref="A1:P280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33203125" defaultRowHeight="15" x14ac:dyDescent="0.25"/>
  <cols>
    <col min="1" max="1" width="8.6640625" style="1" customWidth="1"/>
    <col min="2" max="2" width="92.33203125" style="1" bestFit="1" customWidth="1"/>
    <col min="3" max="12" width="11.33203125" style="1" customWidth="1"/>
    <col min="13" max="14" width="11.6640625" style="1" bestFit="1" customWidth="1"/>
    <col min="15" max="15" width="12.1640625" style="1" customWidth="1"/>
    <col min="16" max="16384" width="9.33203125" style="1"/>
  </cols>
  <sheetData>
    <row r="1" spans="1:16" s="2" customFormat="1" x14ac:dyDescent="0.25">
      <c r="A1" s="1"/>
      <c r="B1" s="47" t="s">
        <v>58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  <c r="P1" s="1"/>
    </row>
    <row r="3" spans="1:16" x14ac:dyDescent="0.25">
      <c r="B3" s="3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</row>
    <row r="4" spans="1:16" s="2" customFormat="1" x14ac:dyDescent="0.25">
      <c r="A4" s="1"/>
      <c r="B4" s="5"/>
      <c r="C4" s="5"/>
      <c r="D4" s="5"/>
      <c r="E4" s="6"/>
      <c r="F4" s="6"/>
      <c r="G4" s="6"/>
      <c r="H4" s="6"/>
      <c r="I4" s="7"/>
      <c r="J4" s="6"/>
      <c r="K4" s="6"/>
      <c r="L4" s="6"/>
      <c r="M4" s="1"/>
      <c r="N4" s="1"/>
      <c r="O4" s="1"/>
      <c r="P4" s="1"/>
    </row>
    <row r="5" spans="1:16" x14ac:dyDescent="0.25">
      <c r="B5" s="8" t="s">
        <v>59</v>
      </c>
      <c r="C5" s="9" t="str">
        <f t="shared" ref="C5:N5" si="0">+C$3</f>
        <v>Q1 2023</v>
      </c>
      <c r="D5" s="9" t="str">
        <f t="shared" si="0"/>
        <v>Q2 2023</v>
      </c>
      <c r="E5" s="9" t="str">
        <f t="shared" si="0"/>
        <v>Q3 2023</v>
      </c>
      <c r="F5" s="9" t="str">
        <f t="shared" si="0"/>
        <v>Q4 2023</v>
      </c>
      <c r="G5" s="9" t="str">
        <f t="shared" si="0"/>
        <v>Q1 2024</v>
      </c>
      <c r="H5" s="9" t="str">
        <f t="shared" si="0"/>
        <v>Q2 2024</v>
      </c>
      <c r="I5" s="9" t="str">
        <f t="shared" si="0"/>
        <v>Q3 2024</v>
      </c>
      <c r="J5" s="9" t="str">
        <f t="shared" si="0"/>
        <v>Q4 2024</v>
      </c>
      <c r="K5" s="9" t="str">
        <f t="shared" si="0"/>
        <v>Q1 2025</v>
      </c>
      <c r="L5" s="9" t="str">
        <f t="shared" si="0"/>
        <v>Q2 2025</v>
      </c>
      <c r="M5" s="9" t="str">
        <f t="shared" si="0"/>
        <v>Q3 2025</v>
      </c>
      <c r="N5" s="9" t="str">
        <f t="shared" si="0"/>
        <v>Q4 2025</v>
      </c>
    </row>
    <row r="7" spans="1:16" x14ac:dyDescent="0.25">
      <c r="B7" s="29" t="s">
        <v>60</v>
      </c>
      <c r="C7" s="30" t="str">
        <f t="shared" ref="C7:N7" si="1">+C$3</f>
        <v>Q1 2023</v>
      </c>
      <c r="D7" s="30" t="str">
        <f t="shared" si="1"/>
        <v>Q2 2023</v>
      </c>
      <c r="E7" s="30" t="str">
        <f t="shared" si="1"/>
        <v>Q3 2023</v>
      </c>
      <c r="F7" s="30" t="str">
        <f t="shared" si="1"/>
        <v>Q4 2023</v>
      </c>
      <c r="G7" s="30" t="str">
        <f t="shared" si="1"/>
        <v>Q1 2024</v>
      </c>
      <c r="H7" s="30" t="str">
        <f t="shared" si="1"/>
        <v>Q2 2024</v>
      </c>
      <c r="I7" s="30" t="str">
        <f t="shared" si="1"/>
        <v>Q3 2024</v>
      </c>
      <c r="J7" s="30" t="str">
        <f t="shared" si="1"/>
        <v>Q4 2024</v>
      </c>
      <c r="K7" s="30" t="str">
        <f t="shared" si="1"/>
        <v>Q1 2025</v>
      </c>
      <c r="L7" s="30" t="str">
        <f t="shared" si="1"/>
        <v>Q2 2025</v>
      </c>
      <c r="M7" s="30" t="str">
        <f t="shared" si="1"/>
        <v>Q3 2025</v>
      </c>
      <c r="N7" s="30" t="str">
        <f t="shared" si="1"/>
        <v>Q4 2025</v>
      </c>
      <c r="O7" s="31"/>
    </row>
    <row r="8" spans="1:16" x14ac:dyDescent="0.25">
      <c r="B8" s="15" t="s">
        <v>61</v>
      </c>
      <c r="C8" s="11">
        <v>-410.07299999999998</v>
      </c>
      <c r="D8" s="11">
        <v>-51.435000000000002</v>
      </c>
      <c r="E8" s="11">
        <v>164.947</v>
      </c>
      <c r="F8" s="11">
        <v>1396.74</v>
      </c>
      <c r="G8" s="11">
        <v>-582.827</v>
      </c>
      <c r="H8" s="11">
        <v>-544.17499999999995</v>
      </c>
      <c r="I8" s="11">
        <v>1215.24</v>
      </c>
      <c r="J8" s="11">
        <v>963.16800000000001</v>
      </c>
      <c r="K8" s="11">
        <v>-779.601</v>
      </c>
      <c r="L8" s="11">
        <v>167.08199999999999</v>
      </c>
      <c r="M8" s="11">
        <v>56.087000000000003</v>
      </c>
      <c r="N8" s="11">
        <v>1068.1849999999999</v>
      </c>
      <c r="O8" s="31"/>
    </row>
    <row r="9" spans="1:16" x14ac:dyDescent="0.25">
      <c r="B9" s="15" t="s">
        <v>62</v>
      </c>
      <c r="C9" s="11">
        <v>-150.322</v>
      </c>
      <c r="D9" s="11">
        <v>-94.186999999999969</v>
      </c>
      <c r="E9" s="11">
        <v>-78.427000000000021</v>
      </c>
      <c r="F9" s="11">
        <v>-153.94800000000001</v>
      </c>
      <c r="G9" s="11">
        <v>-124.3</v>
      </c>
      <c r="H9" s="11">
        <v>-113.26899999999999</v>
      </c>
      <c r="I9" s="11">
        <v>-80.964999999999989</v>
      </c>
      <c r="J9" s="11">
        <v>-154.13000000000005</v>
      </c>
      <c r="K9" s="11">
        <v>-93.004999999999995</v>
      </c>
      <c r="L9" s="11">
        <v>-48.682999999999993</v>
      </c>
      <c r="M9" s="11">
        <v>-18.245000000000019</v>
      </c>
      <c r="N9" s="11">
        <v>-81.48399999999998</v>
      </c>
      <c r="O9" s="31"/>
    </row>
    <row r="10" spans="1:16" x14ac:dyDescent="0.25">
      <c r="B10" s="32" t="s">
        <v>63</v>
      </c>
      <c r="C10" s="33">
        <f t="shared" ref="C10:L10" si="2">+C8-C9</f>
        <v>-259.75099999999998</v>
      </c>
      <c r="D10" s="33">
        <f t="shared" si="2"/>
        <v>42.751999999999967</v>
      </c>
      <c r="E10" s="33">
        <f t="shared" si="2"/>
        <v>243.37400000000002</v>
      </c>
      <c r="F10" s="33">
        <f t="shared" si="2"/>
        <v>1550.6880000000001</v>
      </c>
      <c r="G10" s="33">
        <f t="shared" si="2"/>
        <v>-458.52699999999999</v>
      </c>
      <c r="H10" s="33">
        <f t="shared" si="2"/>
        <v>-430.90599999999995</v>
      </c>
      <c r="I10" s="33">
        <f t="shared" si="2"/>
        <v>1296.2049999999999</v>
      </c>
      <c r="J10" s="33">
        <f t="shared" si="2"/>
        <v>1117.298</v>
      </c>
      <c r="K10" s="33">
        <f t="shared" si="2"/>
        <v>-686.596</v>
      </c>
      <c r="L10" s="33">
        <f t="shared" si="2"/>
        <v>215.76499999999999</v>
      </c>
      <c r="M10" s="33">
        <f>+M8-M9</f>
        <v>74.332000000000022</v>
      </c>
      <c r="N10" s="33">
        <f>+N8-N9</f>
        <v>1149.6689999999999</v>
      </c>
      <c r="O10" s="31"/>
    </row>
    <row r="11" spans="1:16" x14ac:dyDescent="0.25">
      <c r="B11" s="15" t="s">
        <v>64</v>
      </c>
      <c r="C11" s="11">
        <v>-75.704999999999998</v>
      </c>
      <c r="D11" s="11">
        <v>-76.215000000000003</v>
      </c>
      <c r="E11" s="11">
        <v>-75.84</v>
      </c>
      <c r="F11" s="11">
        <v>-73.540000000000006</v>
      </c>
      <c r="G11" s="11">
        <v>-76.206000000000003</v>
      </c>
      <c r="H11" s="11">
        <v>-78.319000000000003</v>
      </c>
      <c r="I11" s="11">
        <v>-76.287000000000006</v>
      </c>
      <c r="J11" s="11">
        <v>-47.515000000000001</v>
      </c>
      <c r="K11" s="11">
        <v>-70.141000000000005</v>
      </c>
      <c r="L11" s="11">
        <v>-70.802999999999997</v>
      </c>
      <c r="M11" s="11">
        <v>-71.293999999999997</v>
      </c>
      <c r="N11" s="11">
        <v>-73.218999999999994</v>
      </c>
      <c r="O11" s="31"/>
    </row>
    <row r="12" spans="1:16" x14ac:dyDescent="0.25">
      <c r="B12" s="15" t="s">
        <v>65</v>
      </c>
      <c r="C12" s="11">
        <v>53.900000000000006</v>
      </c>
      <c r="D12" s="11">
        <v>10.399999999999991</v>
      </c>
      <c r="E12" s="11">
        <v>39.000000000000014</v>
      </c>
      <c r="F12" s="11">
        <v>31.400000000000006</v>
      </c>
      <c r="G12" s="11">
        <v>29.3</v>
      </c>
      <c r="H12" s="11">
        <v>51.100000000000009</v>
      </c>
      <c r="I12" s="11">
        <v>44.399999999999991</v>
      </c>
      <c r="J12" s="11">
        <v>28.700000000000003</v>
      </c>
      <c r="K12" s="11">
        <v>33.5</v>
      </c>
      <c r="L12" s="11">
        <v>248.67999999999998</v>
      </c>
      <c r="M12" s="11">
        <v>15.476999999999991</v>
      </c>
      <c r="N12" s="11">
        <v>222</v>
      </c>
      <c r="O12" s="31"/>
    </row>
    <row r="13" spans="1:16" x14ac:dyDescent="0.25">
      <c r="B13" s="15" t="s">
        <v>66</v>
      </c>
      <c r="C13" s="11">
        <v>-14.548999999999999</v>
      </c>
      <c r="D13" s="11">
        <v>-32.354999999999997</v>
      </c>
      <c r="E13" s="11">
        <v>4.8250000000000002</v>
      </c>
      <c r="F13" s="11">
        <v>-94.518000000000001</v>
      </c>
      <c r="G13" s="11">
        <v>-22.278999999999996</v>
      </c>
      <c r="H13" s="11">
        <v>-2.8960000000000079</v>
      </c>
      <c r="I13" s="11">
        <v>-5.0020000000000024</v>
      </c>
      <c r="J13" s="11">
        <v>-6.262999999999991</v>
      </c>
      <c r="K13" s="11">
        <v>-6.6280000000000001</v>
      </c>
      <c r="L13" s="11">
        <v>-3.7739999999999938</v>
      </c>
      <c r="M13" s="11">
        <v>-3.2989999999999999</v>
      </c>
      <c r="N13" s="11">
        <v>-19.200999999999965</v>
      </c>
      <c r="O13" s="31"/>
    </row>
    <row r="14" spans="1:16" x14ac:dyDescent="0.25">
      <c r="B14" s="15" t="s">
        <v>67</v>
      </c>
      <c r="C14" s="11">
        <v>0</v>
      </c>
      <c r="D14" s="11">
        <v>0</v>
      </c>
      <c r="E14" s="11">
        <v>0</v>
      </c>
      <c r="F14" s="11">
        <v>0</v>
      </c>
      <c r="G14" s="11">
        <v>-26.335999999999999</v>
      </c>
      <c r="H14" s="11">
        <v>0</v>
      </c>
      <c r="I14" s="11">
        <v>26.335999999999999</v>
      </c>
      <c r="J14" s="11">
        <v>0</v>
      </c>
      <c r="K14" s="11">
        <v>0</v>
      </c>
      <c r="L14" s="11">
        <v>-57.49</v>
      </c>
      <c r="M14" s="11">
        <v>98.043000000000006</v>
      </c>
      <c r="N14" s="11">
        <v>0</v>
      </c>
      <c r="O14" s="31"/>
    </row>
    <row r="15" spans="1:16" x14ac:dyDescent="0.25">
      <c r="B15" s="32" t="s">
        <v>60</v>
      </c>
      <c r="C15" s="33">
        <f t="shared" ref="C15:D15" si="3">SUM(C10:C14)</f>
        <v>-296.1049999999999</v>
      </c>
      <c r="D15" s="33">
        <f t="shared" si="3"/>
        <v>-55.418000000000042</v>
      </c>
      <c r="E15" s="33">
        <f t="shared" ref="E15:N15" si="4">SUM(E10:E14)</f>
        <v>211.35900000000004</v>
      </c>
      <c r="F15" s="33">
        <f t="shared" si="4"/>
        <v>1414.0300000000002</v>
      </c>
      <c r="G15" s="33">
        <f t="shared" si="4"/>
        <v>-554.048</v>
      </c>
      <c r="H15" s="33">
        <f t="shared" si="4"/>
        <v>-461.02099999999996</v>
      </c>
      <c r="I15" s="33">
        <f t="shared" si="4"/>
        <v>1285.652</v>
      </c>
      <c r="J15" s="33">
        <f t="shared" si="4"/>
        <v>1092.22</v>
      </c>
      <c r="K15" s="33">
        <f t="shared" si="4"/>
        <v>-729.86500000000001</v>
      </c>
      <c r="L15" s="33">
        <f t="shared" si="4"/>
        <v>332.37799999999993</v>
      </c>
      <c r="M15" s="33">
        <f t="shared" si="4"/>
        <v>113.25900000000001</v>
      </c>
      <c r="N15" s="33">
        <f t="shared" si="4"/>
        <v>1279.2489999999998</v>
      </c>
      <c r="O15" s="31"/>
    </row>
    <row r="16" spans="1:16" ht="3.95" customHeight="1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1"/>
    </row>
    <row r="17" spans="2:15" x14ac:dyDescent="0.25">
      <c r="B17" s="5" t="s">
        <v>68</v>
      </c>
      <c r="C17" s="34" t="s">
        <v>18</v>
      </c>
      <c r="D17" s="34" t="s">
        <v>18</v>
      </c>
      <c r="E17" s="34" t="s">
        <v>18</v>
      </c>
      <c r="F17" s="34">
        <f t="shared" ref="F17:N17" si="5">SUM(C15:F15)</f>
        <v>1273.8660000000002</v>
      </c>
      <c r="G17" s="34">
        <f t="shared" si="5"/>
        <v>1015.9230000000002</v>
      </c>
      <c r="H17" s="34">
        <f t="shared" si="5"/>
        <v>610.32000000000016</v>
      </c>
      <c r="I17" s="34">
        <f t="shared" si="5"/>
        <v>1684.6130000000003</v>
      </c>
      <c r="J17" s="34">
        <f t="shared" si="5"/>
        <v>1362.8030000000001</v>
      </c>
      <c r="K17" s="34">
        <f t="shared" si="5"/>
        <v>1186.9860000000001</v>
      </c>
      <c r="L17" s="34">
        <f t="shared" si="5"/>
        <v>1980.3850000000002</v>
      </c>
      <c r="M17" s="34">
        <f t="shared" si="5"/>
        <v>807.99199999999996</v>
      </c>
      <c r="N17" s="34">
        <f t="shared" si="5"/>
        <v>995.02099999999973</v>
      </c>
      <c r="O17" s="31"/>
    </row>
    <row r="18" spans="2:15" x14ac:dyDescent="0.25">
      <c r="B18" s="15"/>
      <c r="C18" s="15"/>
      <c r="D18" s="15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5" x14ac:dyDescent="0.25">
      <c r="B19" s="15"/>
      <c r="C19" s="15"/>
      <c r="D19" s="15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5" x14ac:dyDescent="0.25">
      <c r="B20" s="35" t="s">
        <v>69</v>
      </c>
      <c r="C20" s="30" t="str">
        <f t="shared" ref="C20:N20" si="6">+C$3</f>
        <v>Q1 2023</v>
      </c>
      <c r="D20" s="30" t="str">
        <f t="shared" si="6"/>
        <v>Q2 2023</v>
      </c>
      <c r="E20" s="30" t="str">
        <f t="shared" si="6"/>
        <v>Q3 2023</v>
      </c>
      <c r="F20" s="30" t="str">
        <f t="shared" si="6"/>
        <v>Q4 2023</v>
      </c>
      <c r="G20" s="30" t="str">
        <f t="shared" si="6"/>
        <v>Q1 2024</v>
      </c>
      <c r="H20" s="30" t="str">
        <f t="shared" si="6"/>
        <v>Q2 2024</v>
      </c>
      <c r="I20" s="30" t="str">
        <f t="shared" si="6"/>
        <v>Q3 2024</v>
      </c>
      <c r="J20" s="30" t="str">
        <f t="shared" si="6"/>
        <v>Q4 2024</v>
      </c>
      <c r="K20" s="30" t="str">
        <f t="shared" si="6"/>
        <v>Q1 2025</v>
      </c>
      <c r="L20" s="30" t="str">
        <f t="shared" si="6"/>
        <v>Q2 2025</v>
      </c>
      <c r="M20" s="30" t="str">
        <f t="shared" si="6"/>
        <v>Q3 2025</v>
      </c>
      <c r="N20" s="30" t="str">
        <f t="shared" si="6"/>
        <v>Q4 2025</v>
      </c>
      <c r="O20" s="36"/>
    </row>
    <row r="21" spans="2:15" x14ac:dyDescent="0.25">
      <c r="B21" s="35" t="s">
        <v>70</v>
      </c>
      <c r="C21" s="33">
        <v>1340.95</v>
      </c>
      <c r="D21" s="33">
        <v>1223.8770000000002</v>
      </c>
      <c r="E21" s="33">
        <v>1015.3710000000002</v>
      </c>
      <c r="F21" s="33">
        <v>1021.7030000000002</v>
      </c>
      <c r="G21" s="33">
        <v>1229.6200000000003</v>
      </c>
      <c r="H21" s="33">
        <v>733.99900000000059</v>
      </c>
      <c r="I21" s="33">
        <v>645.89000000000067</v>
      </c>
      <c r="J21" s="33">
        <v>856.23600000000056</v>
      </c>
      <c r="K21" s="33">
        <v>1254.8900000000008</v>
      </c>
      <c r="L21" s="33">
        <v>558.80000000000086</v>
      </c>
      <c r="M21" s="33">
        <v>1229.1950000000008</v>
      </c>
      <c r="N21" s="33">
        <v>956.26100000000088</v>
      </c>
      <c r="O21" s="36"/>
    </row>
    <row r="22" spans="2:15" x14ac:dyDescent="0.25">
      <c r="B22" s="32" t="s">
        <v>16</v>
      </c>
      <c r="C22" s="33">
        <v>157.029</v>
      </c>
      <c r="D22" s="33">
        <v>382.67</v>
      </c>
      <c r="E22" s="33">
        <v>586.64800000000002</v>
      </c>
      <c r="F22" s="33">
        <v>189.09</v>
      </c>
      <c r="G22" s="33">
        <v>216.56</v>
      </c>
      <c r="H22" s="33">
        <v>398.04</v>
      </c>
      <c r="I22" s="33">
        <v>514.93399999999997</v>
      </c>
      <c r="J22" s="33">
        <v>203.94300000000001</v>
      </c>
      <c r="K22" s="33">
        <v>178.898</v>
      </c>
      <c r="L22" s="33">
        <v>426.39699999999999</v>
      </c>
      <c r="M22" s="33">
        <v>484.18299999999999</v>
      </c>
      <c r="N22" s="33">
        <v>311.98399999999998</v>
      </c>
      <c r="O22" s="36"/>
    </row>
    <row r="23" spans="2:15" x14ac:dyDescent="0.25">
      <c r="B23" s="1" t="s">
        <v>71</v>
      </c>
      <c r="C23" s="31">
        <v>-257.31099999999992</v>
      </c>
      <c r="D23" s="31">
        <v>-328.6930000000001</v>
      </c>
      <c r="E23" s="31">
        <v>-519.43100000000004</v>
      </c>
      <c r="F23" s="31">
        <v>1912.0309999999999</v>
      </c>
      <c r="G23" s="31">
        <v>-609.98799999999994</v>
      </c>
      <c r="H23" s="31">
        <v>-625.81100000000004</v>
      </c>
      <c r="I23" s="31">
        <v>1053.6990000000001</v>
      </c>
      <c r="J23" s="31">
        <v>902.80099999999982</v>
      </c>
      <c r="K23" s="31">
        <v>-609.71399999999994</v>
      </c>
      <c r="L23" s="31">
        <v>144.88200000000001</v>
      </c>
      <c r="M23" s="31">
        <v>-223.405</v>
      </c>
      <c r="N23" s="31">
        <v>1151.2530000000002</v>
      </c>
      <c r="O23" s="36"/>
    </row>
    <row r="24" spans="2:15" x14ac:dyDescent="0.25">
      <c r="B24" s="1" t="s">
        <v>72</v>
      </c>
      <c r="C24" s="31">
        <v>8.9710000000000001</v>
      </c>
      <c r="D24" s="31">
        <v>-7.3000000000000007</v>
      </c>
      <c r="E24" s="31">
        <v>-0.90399999999999991</v>
      </c>
      <c r="F24" s="31">
        <v>-9.4929999999999986</v>
      </c>
      <c r="G24" s="31">
        <v>-1.137</v>
      </c>
      <c r="H24" s="31">
        <v>-3.7989999999999999</v>
      </c>
      <c r="I24" s="31">
        <v>-2.4389999999999992</v>
      </c>
      <c r="J24" s="31">
        <v>-13.518999999999998</v>
      </c>
      <c r="K24" s="31">
        <v>-3.8179999999999996</v>
      </c>
      <c r="L24" s="31">
        <v>-6.8390000000000004</v>
      </c>
      <c r="M24" s="31">
        <v>-8.3619999999999983</v>
      </c>
      <c r="N24" s="31">
        <v>9.9659999999999975</v>
      </c>
      <c r="O24" s="36"/>
    </row>
    <row r="25" spans="2:15" x14ac:dyDescent="0.25">
      <c r="B25" s="1" t="s">
        <v>73</v>
      </c>
      <c r="C25" s="31">
        <v>-23.712</v>
      </c>
      <c r="D25" s="31">
        <v>-43.103000000000002</v>
      </c>
      <c r="E25" s="31">
        <v>94.525000000000006</v>
      </c>
      <c r="F25" s="31">
        <v>-31.236000000000001</v>
      </c>
      <c r="G25" s="31">
        <v>-101.212</v>
      </c>
      <c r="H25" s="31">
        <v>-32.756999999999998</v>
      </c>
      <c r="I25" s="31">
        <v>-0.35199999999999998</v>
      </c>
      <c r="J25" s="31">
        <v>9.6479999999999997</v>
      </c>
      <c r="K25" s="31">
        <v>-12.397</v>
      </c>
      <c r="L25" s="31">
        <v>-129.49799999999999</v>
      </c>
      <c r="M25" s="31">
        <v>-19.867999999999999</v>
      </c>
      <c r="N25" s="31">
        <v>-31.138000000000002</v>
      </c>
      <c r="O25" s="36"/>
    </row>
    <row r="26" spans="2:15" x14ac:dyDescent="0.25">
      <c r="B26" s="1" t="s">
        <v>47</v>
      </c>
      <c r="C26" s="31">
        <v>21.96</v>
      </c>
      <c r="D26" s="31">
        <v>40.301000000000002</v>
      </c>
      <c r="E26" s="31">
        <v>162.16900000000001</v>
      </c>
      <c r="F26" s="31">
        <v>-394.10899999999998</v>
      </c>
      <c r="G26" s="31">
        <v>23.338000000000001</v>
      </c>
      <c r="H26" s="31">
        <v>57.473999999999997</v>
      </c>
      <c r="I26" s="31">
        <v>1.7230000000000001</v>
      </c>
      <c r="J26" s="31">
        <v>-52.796999999999997</v>
      </c>
      <c r="K26" s="31">
        <v>-46.109000000000002</v>
      </c>
      <c r="L26" s="31">
        <v>4.1849999999999996</v>
      </c>
      <c r="M26" s="31">
        <v>-12.914999999999999</v>
      </c>
      <c r="N26" s="31">
        <v>-23.981999999999999</v>
      </c>
      <c r="O26" s="36"/>
    </row>
    <row r="27" spans="2:15" x14ac:dyDescent="0.25">
      <c r="B27" s="1" t="s">
        <v>74</v>
      </c>
      <c r="C27" s="31">
        <v>-9.6609999999999996</v>
      </c>
      <c r="D27" s="31">
        <v>31.241</v>
      </c>
      <c r="E27" s="31">
        <v>-32.369</v>
      </c>
      <c r="F27" s="31">
        <v>-113.601</v>
      </c>
      <c r="G27" s="31">
        <v>25.655000000000001</v>
      </c>
      <c r="H27" s="31">
        <v>-36.972000000000001</v>
      </c>
      <c r="I27" s="31">
        <v>-42.542000000000002</v>
      </c>
      <c r="J27" s="31">
        <v>42.220999999999997</v>
      </c>
      <c r="K27" s="31">
        <v>-90.135999999999996</v>
      </c>
      <c r="L27" s="31">
        <v>-30.963999999999999</v>
      </c>
      <c r="M27" s="31">
        <v>-26.884</v>
      </c>
      <c r="N27" s="31">
        <v>-15.448</v>
      </c>
      <c r="O27" s="36"/>
    </row>
    <row r="28" spans="2:15" x14ac:dyDescent="0.25">
      <c r="B28" s="1" t="s">
        <v>75</v>
      </c>
      <c r="C28" s="31">
        <v>-75.704999999999998</v>
      </c>
      <c r="D28" s="31">
        <v>-76.215000000000003</v>
      </c>
      <c r="E28" s="31">
        <v>-75.84</v>
      </c>
      <c r="F28" s="31">
        <v>-73.540000000000006</v>
      </c>
      <c r="G28" s="31">
        <v>-76.206000000000003</v>
      </c>
      <c r="H28" s="31">
        <v>-78.319000000000003</v>
      </c>
      <c r="I28" s="31">
        <v>-76.287000000000006</v>
      </c>
      <c r="J28" s="31">
        <v>-47.515000000000001</v>
      </c>
      <c r="K28" s="31">
        <v>-70.141000000000005</v>
      </c>
      <c r="L28" s="31">
        <v>-70.802999999999997</v>
      </c>
      <c r="M28" s="31">
        <v>-71.293999999999997</v>
      </c>
      <c r="N28" s="31">
        <v>-73.218999999999994</v>
      </c>
      <c r="O28" s="36"/>
    </row>
    <row r="29" spans="2:15" x14ac:dyDescent="0.25">
      <c r="B29" s="1" t="s">
        <v>76</v>
      </c>
      <c r="C29" s="31">
        <v>-21.565999999999999</v>
      </c>
      <c r="D29" s="31">
        <v>-23.353999999999999</v>
      </c>
      <c r="E29" s="31">
        <v>-11.311999999999999</v>
      </c>
      <c r="F29" s="31">
        <v>-13.2</v>
      </c>
      <c r="G29" s="31">
        <v>-11.847</v>
      </c>
      <c r="H29" s="31">
        <v>-22.468</v>
      </c>
      <c r="I29" s="31">
        <v>-80.778999999999996</v>
      </c>
      <c r="J29" s="31">
        <v>-0.71599999999999997</v>
      </c>
      <c r="K29" s="31">
        <v>2.5710000000000002</v>
      </c>
      <c r="L29" s="31">
        <v>1.7250000000000001</v>
      </c>
      <c r="M29" s="31">
        <v>4.444</v>
      </c>
      <c r="N29" s="31">
        <v>-12.481999999999999</v>
      </c>
      <c r="O29" s="36"/>
    </row>
    <row r="30" spans="2:15" x14ac:dyDescent="0.25">
      <c r="B30" s="1" t="s">
        <v>77</v>
      </c>
      <c r="C30" s="11">
        <v>-96.109999999999985</v>
      </c>
      <c r="D30" s="11">
        <v>-30.964999999999968</v>
      </c>
      <c r="E30" s="11">
        <v>7.8730000000000189</v>
      </c>
      <c r="F30" s="11">
        <v>-51.912000000000035</v>
      </c>
      <c r="G30" s="11">
        <v>-19.211000000000013</v>
      </c>
      <c r="H30" s="11">
        <v>-116.40899999999993</v>
      </c>
      <c r="I30" s="11">
        <v>-82.304999999999836</v>
      </c>
      <c r="J30" s="11">
        <v>48.154000000000224</v>
      </c>
      <c r="K30" s="11">
        <v>-79.019000000000233</v>
      </c>
      <c r="L30" s="11">
        <v>-6.7070000000000505</v>
      </c>
      <c r="M30" s="11">
        <v>-12.640000000000015</v>
      </c>
      <c r="N30" s="11">
        <v>-37.685000000000173</v>
      </c>
      <c r="O30" s="36"/>
    </row>
    <row r="31" spans="2:15" x14ac:dyDescent="0.25">
      <c r="B31" s="32" t="s">
        <v>60</v>
      </c>
      <c r="C31" s="33">
        <f t="shared" ref="C31:D31" si="7">SUM(C22:C30)</f>
        <v>-296.1049999999999</v>
      </c>
      <c r="D31" s="33">
        <f t="shared" si="7"/>
        <v>-55.418000000000042</v>
      </c>
      <c r="E31" s="33">
        <f>SUM(E22:E30)</f>
        <v>211.35900000000004</v>
      </c>
      <c r="F31" s="33">
        <f t="shared" ref="F31:N31" si="8">SUM(F22:F30)</f>
        <v>1414.0300000000002</v>
      </c>
      <c r="G31" s="33">
        <f t="shared" si="8"/>
        <v>-554.04799999999989</v>
      </c>
      <c r="H31" s="33">
        <f t="shared" si="8"/>
        <v>-461.02099999999996</v>
      </c>
      <c r="I31" s="33">
        <f t="shared" si="8"/>
        <v>1285.652</v>
      </c>
      <c r="J31" s="33">
        <f t="shared" si="8"/>
        <v>1092.22</v>
      </c>
      <c r="K31" s="33">
        <f t="shared" si="8"/>
        <v>-729.86500000000001</v>
      </c>
      <c r="L31" s="33">
        <f t="shared" si="8"/>
        <v>332.37799999999993</v>
      </c>
      <c r="M31" s="33">
        <f t="shared" si="8"/>
        <v>113.25900000000001</v>
      </c>
      <c r="N31" s="33">
        <f t="shared" si="8"/>
        <v>1279.2489999999998</v>
      </c>
      <c r="O31" s="36"/>
    </row>
    <row r="32" spans="2:15" x14ac:dyDescent="0.2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36"/>
    </row>
    <row r="33" spans="2:15" x14ac:dyDescent="0.25">
      <c r="B33" s="1" t="s">
        <v>78</v>
      </c>
      <c r="C33" s="31">
        <v>-52.847000000000001</v>
      </c>
      <c r="D33" s="31">
        <v>-68.427999999999997</v>
      </c>
      <c r="E33" s="31">
        <v>-103.142</v>
      </c>
      <c r="F33" s="31">
        <v>-360.04399999999998</v>
      </c>
      <c r="G33" s="31">
        <v>-75.396000000000001</v>
      </c>
      <c r="H33" s="31">
        <v>-52.881999999999998</v>
      </c>
      <c r="I33" s="31">
        <v>-65.42</v>
      </c>
      <c r="J33" s="31">
        <v>-154.56399999999999</v>
      </c>
      <c r="K33" s="31">
        <v>-78.405000000000001</v>
      </c>
      <c r="L33" s="31">
        <v>-78.224999999999994</v>
      </c>
      <c r="M33" s="31">
        <v>-52.345999999999997</v>
      </c>
      <c r="N33" s="31">
        <v>-134.51300000000001</v>
      </c>
      <c r="O33" s="36"/>
    </row>
    <row r="34" spans="2:15" x14ac:dyDescent="0.25">
      <c r="B34" s="1" t="s">
        <v>79</v>
      </c>
      <c r="C34" s="31">
        <v>-53.9</v>
      </c>
      <c r="D34" s="31">
        <v>-10.4</v>
      </c>
      <c r="E34" s="31">
        <v>-39</v>
      </c>
      <c r="F34" s="31">
        <v>-31.4</v>
      </c>
      <c r="G34" s="31">
        <v>-29.3</v>
      </c>
      <c r="H34" s="31">
        <v>-51.1</v>
      </c>
      <c r="I34" s="31">
        <v>-44.4</v>
      </c>
      <c r="J34" s="31">
        <v>-28.7</v>
      </c>
      <c r="K34" s="31">
        <v>-33.5</v>
      </c>
      <c r="L34" s="31">
        <v>-248.68</v>
      </c>
      <c r="M34" s="31">
        <v>-15.477</v>
      </c>
      <c r="N34" s="31">
        <v>-222</v>
      </c>
      <c r="O34" s="36"/>
    </row>
    <row r="35" spans="2:15" x14ac:dyDescent="0.25">
      <c r="B35" s="1" t="s">
        <v>80</v>
      </c>
      <c r="C35" s="31">
        <v>0</v>
      </c>
      <c r="D35" s="31">
        <v>0</v>
      </c>
      <c r="E35" s="31">
        <v>0</v>
      </c>
      <c r="F35" s="31">
        <v>0</v>
      </c>
      <c r="G35" s="31">
        <v>26.335999999999999</v>
      </c>
      <c r="H35" s="31">
        <v>0</v>
      </c>
      <c r="I35" s="31">
        <v>-26.335999999999999</v>
      </c>
      <c r="J35" s="31">
        <v>0</v>
      </c>
      <c r="K35" s="31">
        <v>0</v>
      </c>
      <c r="L35" s="31">
        <v>-77.147999999999996</v>
      </c>
      <c r="M35" s="31">
        <v>-181.761</v>
      </c>
      <c r="N35" s="31">
        <v>-12.729000000000013</v>
      </c>
      <c r="O35" s="36"/>
    </row>
    <row r="36" spans="2:15" x14ac:dyDescent="0.25">
      <c r="B36" s="1" t="s">
        <v>81</v>
      </c>
      <c r="C36" s="31">
        <v>463.67899999999997</v>
      </c>
      <c r="D36" s="31">
        <v>113.49299999999999</v>
      </c>
      <c r="E36" s="31">
        <v>202.15100000000001</v>
      </c>
      <c r="F36" s="31">
        <v>-604.88800000000003</v>
      </c>
      <c r="G36" s="31">
        <v>273.46600000000001</v>
      </c>
      <c r="H36" s="31">
        <v>619.71600000000001</v>
      </c>
      <c r="I36" s="31">
        <v>-823.56799999999998</v>
      </c>
      <c r="J36" s="31">
        <v>-293.73899999999998</v>
      </c>
      <c r="K36" s="31">
        <v>273.98700000000002</v>
      </c>
      <c r="L36" s="31">
        <v>833.63900000000001</v>
      </c>
      <c r="M36" s="31">
        <v>-18.973000000000013</v>
      </c>
      <c r="N36" s="31">
        <v>-292.15599999999995</v>
      </c>
      <c r="O36" s="36"/>
    </row>
    <row r="37" spans="2:15" x14ac:dyDescent="0.25">
      <c r="B37" s="1" t="s">
        <v>82</v>
      </c>
      <c r="C37" s="31">
        <v>-192.429</v>
      </c>
      <c r="D37" s="31">
        <v>-200.70499999999996</v>
      </c>
      <c r="E37" s="31">
        <v>-238.45100000000002</v>
      </c>
      <c r="F37" s="31">
        <v>-160.17400000000006</v>
      </c>
      <c r="G37" s="31">
        <v>-155.62700000000001</v>
      </c>
      <c r="H37" s="31">
        <v>-133.96199999999999</v>
      </c>
      <c r="I37" s="31">
        <v>-107.85299999999998</v>
      </c>
      <c r="J37" s="31">
        <v>-219.23100000000002</v>
      </c>
      <c r="K37" s="31">
        <v>-110.67699999999999</v>
      </c>
      <c r="L37" s="31">
        <v>-88.586999999999989</v>
      </c>
      <c r="M37" s="31">
        <v>-116.81299999999999</v>
      </c>
      <c r="N37" s="31">
        <v>-111.23399999999999</v>
      </c>
      <c r="O37" s="36"/>
    </row>
    <row r="38" spans="2:15" x14ac:dyDescent="0.25">
      <c r="B38" s="32" t="s">
        <v>83</v>
      </c>
      <c r="C38" s="33">
        <f t="shared" ref="C38:D38" si="9">SUM(C31:C37)</f>
        <v>-131.60199999999989</v>
      </c>
      <c r="D38" s="33">
        <f t="shared" si="9"/>
        <v>-221.458</v>
      </c>
      <c r="E38" s="33">
        <f>SUM(E31:E37)</f>
        <v>32.91700000000003</v>
      </c>
      <c r="F38" s="33">
        <f t="shared" ref="F38:N38" si="10">SUM(F31:F37)</f>
        <v>257.52400000000023</v>
      </c>
      <c r="G38" s="33">
        <f t="shared" si="10"/>
        <v>-514.56899999999973</v>
      </c>
      <c r="H38" s="33">
        <f t="shared" si="10"/>
        <v>-79.24899999999991</v>
      </c>
      <c r="I38" s="33">
        <f t="shared" si="10"/>
        <v>218.0749999999999</v>
      </c>
      <c r="J38" s="33">
        <f t="shared" si="10"/>
        <v>395.9860000000001</v>
      </c>
      <c r="K38" s="33">
        <f t="shared" si="10"/>
        <v>-678.45999999999992</v>
      </c>
      <c r="L38" s="33">
        <f t="shared" si="10"/>
        <v>673.37699999999995</v>
      </c>
      <c r="M38" s="33">
        <f t="shared" si="10"/>
        <v>-272.11099999999999</v>
      </c>
      <c r="N38" s="33">
        <f t="shared" si="10"/>
        <v>506.6169999999999</v>
      </c>
      <c r="O38" s="36"/>
    </row>
    <row r="39" spans="2:15" x14ac:dyDescent="0.25">
      <c r="B39" s="1" t="s">
        <v>84</v>
      </c>
      <c r="C39" s="31">
        <v>14.529</v>
      </c>
      <c r="D39" s="31">
        <v>12.952</v>
      </c>
      <c r="E39" s="31">
        <v>-26.585000000000001</v>
      </c>
      <c r="F39" s="31">
        <v>-49.606999999999999</v>
      </c>
      <c r="G39" s="31">
        <v>18.948</v>
      </c>
      <c r="H39" s="31">
        <v>-8.86</v>
      </c>
      <c r="I39" s="31">
        <v>-7.7290000000000001</v>
      </c>
      <c r="J39" s="31">
        <v>2.6680000000000001</v>
      </c>
      <c r="K39" s="31">
        <v>-17.63</v>
      </c>
      <c r="L39" s="31">
        <v>-2.9820000000000002</v>
      </c>
      <c r="M39" s="31">
        <v>-0.82299999999999995</v>
      </c>
      <c r="N39" s="31">
        <v>-9.218</v>
      </c>
      <c r="O39" s="36"/>
    </row>
    <row r="40" spans="2:15" x14ac:dyDescent="0.25">
      <c r="B40" s="32" t="s">
        <v>85</v>
      </c>
      <c r="C40" s="33">
        <f t="shared" ref="C40:D40" si="11">C21+SUM(C38:C39)</f>
        <v>1223.8770000000002</v>
      </c>
      <c r="D40" s="33">
        <f t="shared" si="11"/>
        <v>1015.3710000000002</v>
      </c>
      <c r="E40" s="33">
        <f>E21+SUM(E38:E39)</f>
        <v>1021.7030000000002</v>
      </c>
      <c r="F40" s="33">
        <f t="shared" ref="F40:N40" si="12">F21+SUM(F38:F39)</f>
        <v>1229.6200000000003</v>
      </c>
      <c r="G40" s="33">
        <f t="shared" si="12"/>
        <v>733.99900000000059</v>
      </c>
      <c r="H40" s="33">
        <f t="shared" si="12"/>
        <v>645.89000000000067</v>
      </c>
      <c r="I40" s="33">
        <f t="shared" si="12"/>
        <v>856.23600000000056</v>
      </c>
      <c r="J40" s="33">
        <f t="shared" si="12"/>
        <v>1254.8900000000008</v>
      </c>
      <c r="K40" s="33">
        <f t="shared" si="12"/>
        <v>558.80000000000086</v>
      </c>
      <c r="L40" s="33">
        <f t="shared" si="12"/>
        <v>1229.1950000000008</v>
      </c>
      <c r="M40" s="33">
        <f t="shared" si="12"/>
        <v>956.26100000000088</v>
      </c>
      <c r="N40" s="33">
        <f t="shared" si="12"/>
        <v>1453.6600000000008</v>
      </c>
      <c r="O40" s="36"/>
    </row>
    <row r="41" spans="2:15" x14ac:dyDescent="0.25">
      <c r="B41" s="15"/>
      <c r="C41" s="15"/>
      <c r="D41" s="15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x14ac:dyDescent="0.25">
      <c r="B42" s="19"/>
      <c r="C42" s="19"/>
      <c r="D42" s="19"/>
      <c r="E42" s="20"/>
      <c r="F42" s="20"/>
      <c r="G42" s="20"/>
      <c r="H42" s="20"/>
      <c r="I42" s="21"/>
      <c r="J42" s="20"/>
      <c r="K42" s="20"/>
      <c r="L42" s="20"/>
      <c r="M42" s="20"/>
      <c r="N42" s="22"/>
      <c r="O42" s="23"/>
    </row>
    <row r="43" spans="2:15" x14ac:dyDescent="0.25">
      <c r="B43" s="15"/>
      <c r="C43" s="15"/>
      <c r="D43" s="15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5" x14ac:dyDescent="0.25">
      <c r="B44" s="8" t="s">
        <v>86</v>
      </c>
      <c r="C44" s="9" t="str">
        <f t="shared" ref="C44:N44" si="13">+C$3</f>
        <v>Q1 2023</v>
      </c>
      <c r="D44" s="9" t="str">
        <f t="shared" si="13"/>
        <v>Q2 2023</v>
      </c>
      <c r="E44" s="9" t="str">
        <f t="shared" si="13"/>
        <v>Q3 2023</v>
      </c>
      <c r="F44" s="9" t="str">
        <f t="shared" si="13"/>
        <v>Q4 2023</v>
      </c>
      <c r="G44" s="9" t="str">
        <f t="shared" si="13"/>
        <v>Q1 2024</v>
      </c>
      <c r="H44" s="9" t="str">
        <f t="shared" si="13"/>
        <v>Q2 2024</v>
      </c>
      <c r="I44" s="9" t="str">
        <f t="shared" si="13"/>
        <v>Q3 2024</v>
      </c>
      <c r="J44" s="9" t="str">
        <f t="shared" si="13"/>
        <v>Q4 2024</v>
      </c>
      <c r="K44" s="9" t="str">
        <f t="shared" si="13"/>
        <v>Q1 2025</v>
      </c>
      <c r="L44" s="9" t="str">
        <f t="shared" si="13"/>
        <v>Q2 2025</v>
      </c>
      <c r="M44" s="9" t="str">
        <f t="shared" si="13"/>
        <v>Q3 2025</v>
      </c>
      <c r="N44" s="9" t="str">
        <f t="shared" si="13"/>
        <v>Q4 2025</v>
      </c>
    </row>
    <row r="45" spans="2:15" x14ac:dyDescent="0.25">
      <c r="B45" s="15" t="s">
        <v>87</v>
      </c>
      <c r="C45" s="11">
        <v>4742.9440000000004</v>
      </c>
      <c r="D45" s="11">
        <v>4845.6279999999997</v>
      </c>
      <c r="E45" s="11">
        <v>4908.9349999999995</v>
      </c>
      <c r="F45" s="11">
        <v>4387.9699999999993</v>
      </c>
      <c r="G45" s="11">
        <v>4960.4829999999993</v>
      </c>
      <c r="H45" s="11">
        <v>5059.643</v>
      </c>
      <c r="I45" s="11">
        <v>4694.1410000000005</v>
      </c>
      <c r="J45" s="11">
        <v>4760.2459999999992</v>
      </c>
      <c r="K45" s="11">
        <v>4903.9359999999997</v>
      </c>
      <c r="L45" s="11">
        <v>3614.0810000000006</v>
      </c>
      <c r="M45" s="11">
        <v>3578.4560000000001</v>
      </c>
      <c r="N45" s="11">
        <v>3499.7339999999995</v>
      </c>
    </row>
    <row r="46" spans="2:15" x14ac:dyDescent="0.25">
      <c r="B46" s="15" t="s">
        <v>88</v>
      </c>
      <c r="C46" s="11">
        <v>274.5</v>
      </c>
      <c r="D46" s="11">
        <v>525.02599999999995</v>
      </c>
      <c r="E46" s="11">
        <v>591.89400000000001</v>
      </c>
      <c r="F46" s="11">
        <v>312.38600000000002</v>
      </c>
      <c r="G46" s="11">
        <v>468.81200000000001</v>
      </c>
      <c r="H46" s="11">
        <v>932.33500000000004</v>
      </c>
      <c r="I46" s="11">
        <v>523.14</v>
      </c>
      <c r="J46" s="11">
        <v>235.76</v>
      </c>
      <c r="K46" s="11">
        <v>436.46600000000001</v>
      </c>
      <c r="L46" s="11">
        <v>669.78899999999999</v>
      </c>
      <c r="M46" s="11">
        <v>753.36</v>
      </c>
      <c r="N46" s="11">
        <v>460.49</v>
      </c>
    </row>
    <row r="47" spans="2:15" x14ac:dyDescent="0.25">
      <c r="B47" s="15" t="s">
        <v>89</v>
      </c>
      <c r="C47" s="11">
        <v>665.58</v>
      </c>
      <c r="D47" s="11">
        <v>664.96299999999997</v>
      </c>
      <c r="E47" s="11">
        <v>646.40200000000004</v>
      </c>
      <c r="F47" s="11">
        <v>644.16</v>
      </c>
      <c r="G47" s="11">
        <v>599.53</v>
      </c>
      <c r="H47" s="11">
        <v>586.226</v>
      </c>
      <c r="I47" s="11">
        <v>520.33600000000001</v>
      </c>
      <c r="J47" s="11">
        <v>517.04</v>
      </c>
      <c r="K47" s="11">
        <v>409.6</v>
      </c>
      <c r="L47" s="11">
        <v>400.5</v>
      </c>
      <c r="M47" s="11">
        <v>292.5</v>
      </c>
      <c r="N47" s="11">
        <v>289.10000000000002</v>
      </c>
    </row>
    <row r="48" spans="2:15" x14ac:dyDescent="0.25">
      <c r="B48" s="15" t="s">
        <v>90</v>
      </c>
      <c r="C48" s="11">
        <v>793.55799999999999</v>
      </c>
      <c r="D48" s="11">
        <v>767.68900000000008</v>
      </c>
      <c r="E48" s="11">
        <v>689.97199999999998</v>
      </c>
      <c r="F48" s="11">
        <v>604.245</v>
      </c>
      <c r="G48" s="11">
        <v>656.49099999999999</v>
      </c>
      <c r="H48" s="11">
        <v>586.34899999999993</v>
      </c>
      <c r="I48" s="11">
        <v>515.58699999999999</v>
      </c>
      <c r="J48" s="11">
        <v>577.29999999999995</v>
      </c>
      <c r="K48" s="11">
        <v>589.4</v>
      </c>
      <c r="L48" s="11">
        <v>556</v>
      </c>
      <c r="M48" s="11">
        <v>497.9</v>
      </c>
      <c r="N48" s="11">
        <v>1001.5</v>
      </c>
    </row>
    <row r="49" spans="2:15" x14ac:dyDescent="0.25">
      <c r="B49" s="15" t="s">
        <v>91</v>
      </c>
      <c r="C49" s="11">
        <v>-1223.877</v>
      </c>
      <c r="D49" s="11">
        <v>-1015.371</v>
      </c>
      <c r="E49" s="11">
        <v>-1021.703</v>
      </c>
      <c r="F49" s="11">
        <v>-1229.6199999999999</v>
      </c>
      <c r="G49" s="11">
        <v>-734.22500000000002</v>
      </c>
      <c r="H49" s="11">
        <v>-645.88800000000003</v>
      </c>
      <c r="I49" s="11">
        <v>-856.23599999999999</v>
      </c>
      <c r="J49" s="11">
        <v>-1255</v>
      </c>
      <c r="K49" s="11">
        <v>-558.79999999999995</v>
      </c>
      <c r="L49" s="11">
        <v>-1229.0999999999999</v>
      </c>
      <c r="M49" s="11">
        <v>-956.3</v>
      </c>
      <c r="N49" s="11">
        <v>-1453.7</v>
      </c>
    </row>
    <row r="50" spans="2:15" x14ac:dyDescent="0.25">
      <c r="B50" s="32" t="s">
        <v>92</v>
      </c>
      <c r="C50" s="33">
        <f t="shared" ref="C50:D50" si="14">SUM(C45:C49)</f>
        <v>5252.7049999999999</v>
      </c>
      <c r="D50" s="33">
        <f t="shared" si="14"/>
        <v>5787.9349999999995</v>
      </c>
      <c r="E50" s="33">
        <f>SUM(E45:E49)</f>
        <v>5815.5</v>
      </c>
      <c r="F50" s="33">
        <f t="shared" ref="F50:N50" si="15">SUM(F45:F49)</f>
        <v>4719.1409999999996</v>
      </c>
      <c r="G50" s="33">
        <f t="shared" si="15"/>
        <v>5951.0909999999985</v>
      </c>
      <c r="H50" s="33">
        <f t="shared" si="15"/>
        <v>6518.665</v>
      </c>
      <c r="I50" s="33">
        <f t="shared" si="15"/>
        <v>5396.9680000000017</v>
      </c>
      <c r="J50" s="33">
        <f t="shared" si="15"/>
        <v>4835.3459999999995</v>
      </c>
      <c r="K50" s="33">
        <f t="shared" si="15"/>
        <v>5780.6019999999999</v>
      </c>
      <c r="L50" s="33">
        <f t="shared" si="15"/>
        <v>4011.2700000000009</v>
      </c>
      <c r="M50" s="33">
        <f t="shared" si="15"/>
        <v>4165.9159999999993</v>
      </c>
      <c r="N50" s="33">
        <f t="shared" si="15"/>
        <v>3797.1239999999998</v>
      </c>
    </row>
    <row r="51" spans="2:15" x14ac:dyDescent="0.25">
      <c r="B51" s="15"/>
      <c r="C51" s="15"/>
      <c r="D51" s="15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5" x14ac:dyDescent="0.25">
      <c r="B52" s="35" t="s">
        <v>93</v>
      </c>
      <c r="C52" s="30" t="str">
        <f t="shared" ref="C52:N52" si="16">+C$3</f>
        <v>Q1 2023</v>
      </c>
      <c r="D52" s="30" t="str">
        <f t="shared" si="16"/>
        <v>Q2 2023</v>
      </c>
      <c r="E52" s="30" t="str">
        <f t="shared" si="16"/>
        <v>Q3 2023</v>
      </c>
      <c r="F52" s="30" t="str">
        <f t="shared" si="16"/>
        <v>Q4 2023</v>
      </c>
      <c r="G52" s="30" t="str">
        <f t="shared" si="16"/>
        <v>Q1 2024</v>
      </c>
      <c r="H52" s="30" t="str">
        <f t="shared" si="16"/>
        <v>Q2 2024</v>
      </c>
      <c r="I52" s="30" t="str">
        <f t="shared" si="16"/>
        <v>Q3 2024</v>
      </c>
      <c r="J52" s="30" t="str">
        <f t="shared" si="16"/>
        <v>Q4 2024</v>
      </c>
      <c r="K52" s="30" t="str">
        <f t="shared" si="16"/>
        <v>Q1 2025</v>
      </c>
      <c r="L52" s="30" t="str">
        <f t="shared" si="16"/>
        <v>Q2 2025</v>
      </c>
      <c r="M52" s="30" t="str">
        <f t="shared" si="16"/>
        <v>Q3 2025</v>
      </c>
      <c r="N52" s="30" t="str">
        <f t="shared" si="16"/>
        <v>Q4 2025</v>
      </c>
    </row>
    <row r="53" spans="2:15" x14ac:dyDescent="0.25">
      <c r="B53" s="32" t="s">
        <v>94</v>
      </c>
      <c r="C53" s="37">
        <v>4506.2879999999996</v>
      </c>
      <c r="D53" s="37">
        <v>5252.7049999999999</v>
      </c>
      <c r="E53" s="37">
        <v>5787.9350000000004</v>
      </c>
      <c r="F53" s="37">
        <v>5815.5</v>
      </c>
      <c r="G53" s="37">
        <v>4719.1409999999996</v>
      </c>
      <c r="H53" s="37">
        <v>5951.0910000000003</v>
      </c>
      <c r="I53" s="37">
        <v>6518.665</v>
      </c>
      <c r="J53" s="37">
        <v>5396.9679999999998</v>
      </c>
      <c r="K53" s="37">
        <v>4835.3459999999995</v>
      </c>
      <c r="L53" s="37">
        <v>5780.6019999999999</v>
      </c>
      <c r="M53" s="37">
        <v>4011.27</v>
      </c>
      <c r="N53" s="37">
        <v>4165.9160000000002</v>
      </c>
    </row>
    <row r="54" spans="2:15" x14ac:dyDescent="0.25">
      <c r="B54" s="1" t="s">
        <v>81</v>
      </c>
      <c r="C54" s="38">
        <v>463.67899999999997</v>
      </c>
      <c r="D54" s="38">
        <v>113.49299999999999</v>
      </c>
      <c r="E54" s="38">
        <v>202.15100000000001</v>
      </c>
      <c r="F54" s="38">
        <v>-604.88800000000003</v>
      </c>
      <c r="G54" s="38">
        <v>273.46600000000001</v>
      </c>
      <c r="H54" s="38">
        <v>619.71600000000001</v>
      </c>
      <c r="I54" s="38">
        <v>-823.56799999999998</v>
      </c>
      <c r="J54" s="38">
        <v>-293.73899999999998</v>
      </c>
      <c r="K54" s="38">
        <v>273.98700000000002</v>
      </c>
      <c r="L54" s="38">
        <v>833.63900000000001</v>
      </c>
      <c r="M54" s="38">
        <v>-18.973000000000013</v>
      </c>
      <c r="N54" s="38">
        <v>-292.15599999999995</v>
      </c>
    </row>
    <row r="55" spans="2:15" x14ac:dyDescent="0.25">
      <c r="B55" s="1" t="s">
        <v>75</v>
      </c>
      <c r="C55" s="38">
        <v>-75.704999999999998</v>
      </c>
      <c r="D55" s="38">
        <v>-76.215000000000003</v>
      </c>
      <c r="E55" s="38">
        <v>-75.84</v>
      </c>
      <c r="F55" s="38">
        <v>-73.540000000000006</v>
      </c>
      <c r="G55" s="38">
        <v>-76.206000000000003</v>
      </c>
      <c r="H55" s="38">
        <v>-78.319000000000003</v>
      </c>
      <c r="I55" s="38">
        <v>-76.287000000000006</v>
      </c>
      <c r="J55" s="38">
        <v>-47.515000000000001</v>
      </c>
      <c r="K55" s="38">
        <v>-70.141000000000005</v>
      </c>
      <c r="L55" s="38">
        <v>-70.802999999999997</v>
      </c>
      <c r="M55" s="38">
        <v>-71.293999999999997</v>
      </c>
      <c r="N55" s="38">
        <v>-73.218999999999994</v>
      </c>
    </row>
    <row r="56" spans="2:15" x14ac:dyDescent="0.25">
      <c r="B56" s="1" t="s">
        <v>95</v>
      </c>
      <c r="C56" s="38">
        <v>117.07299999999999</v>
      </c>
      <c r="D56" s="38">
        <v>208.506</v>
      </c>
      <c r="E56" s="38">
        <v>-6.3319999999999999</v>
      </c>
      <c r="F56" s="38">
        <v>-207.917</v>
      </c>
      <c r="G56" s="38">
        <v>495.62099999999998</v>
      </c>
      <c r="H56" s="38">
        <v>88.108999999999995</v>
      </c>
      <c r="I56" s="38">
        <v>-210.346</v>
      </c>
      <c r="J56" s="38">
        <v>-398.654</v>
      </c>
      <c r="K56" s="38">
        <v>696.09</v>
      </c>
      <c r="L56" s="38">
        <v>-670.39499999999998</v>
      </c>
      <c r="M56" s="38">
        <v>272.93400000000003</v>
      </c>
      <c r="N56" s="38">
        <v>-497.399</v>
      </c>
    </row>
    <row r="57" spans="2:15" x14ac:dyDescent="0.25">
      <c r="B57" s="1" t="s">
        <v>96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11">
        <v>-1993.78</v>
      </c>
      <c r="M57" s="38">
        <v>0</v>
      </c>
      <c r="N57" s="38">
        <v>0</v>
      </c>
    </row>
    <row r="58" spans="2:15" ht="16.5" x14ac:dyDescent="0.25">
      <c r="B58" s="1" t="s">
        <v>97</v>
      </c>
      <c r="C58" s="38">
        <v>241.37</v>
      </c>
      <c r="D58" s="38">
        <v>289.44599999999997</v>
      </c>
      <c r="E58" s="38">
        <v>-92.414000000000016</v>
      </c>
      <c r="F58" s="38">
        <v>-209.99900000000002</v>
      </c>
      <c r="G58" s="38">
        <v>539.46400000000006</v>
      </c>
      <c r="H58" s="38">
        <v>-61.932000000000002</v>
      </c>
      <c r="I58" s="38">
        <v>-11.428999999999998</v>
      </c>
      <c r="J58" s="38">
        <v>178.334</v>
      </c>
      <c r="K58" s="38">
        <v>45.30799999999897</v>
      </c>
      <c r="L58" s="38">
        <v>132.00700000000001</v>
      </c>
      <c r="M58" s="38">
        <v>-27.93899999999995</v>
      </c>
      <c r="N58" s="38">
        <v>493.97899999999993</v>
      </c>
    </row>
    <row r="59" spans="2:15" x14ac:dyDescent="0.25">
      <c r="B59" s="32" t="s">
        <v>98</v>
      </c>
      <c r="C59" s="33">
        <f t="shared" ref="C59:D59" si="17">SUM(C53:C58)</f>
        <v>5252.7049999999999</v>
      </c>
      <c r="D59" s="33">
        <f t="shared" si="17"/>
        <v>5787.9350000000004</v>
      </c>
      <c r="E59" s="33">
        <f>SUM(E53:E58)</f>
        <v>5815.5</v>
      </c>
      <c r="F59" s="33">
        <f t="shared" ref="F59:N59" si="18">SUM(F53:F58)</f>
        <v>4719.1559999999999</v>
      </c>
      <c r="G59" s="33">
        <f t="shared" si="18"/>
        <v>5951.4859999999999</v>
      </c>
      <c r="H59" s="33">
        <f>SUM(H53:H58)</f>
        <v>6518.6650000000009</v>
      </c>
      <c r="I59" s="33">
        <f t="shared" si="18"/>
        <v>5397.0349999999999</v>
      </c>
      <c r="J59" s="33">
        <f t="shared" si="18"/>
        <v>4835.3939999999993</v>
      </c>
      <c r="K59" s="33">
        <f t="shared" si="18"/>
        <v>5780.5899999999992</v>
      </c>
      <c r="L59" s="33">
        <f t="shared" si="18"/>
        <v>4011.27</v>
      </c>
      <c r="M59" s="33">
        <f t="shared" si="18"/>
        <v>4165.9979999999996</v>
      </c>
      <c r="N59" s="33">
        <f t="shared" si="18"/>
        <v>3797.1210000000001</v>
      </c>
    </row>
    <row r="60" spans="2:15" x14ac:dyDescent="0.25">
      <c r="B60" s="39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2:15" x14ac:dyDescent="0.25">
      <c r="B61" s="41" t="s">
        <v>99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2:15" x14ac:dyDescent="0.25"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2:15" x14ac:dyDescent="0.25">
      <c r="B63" s="19"/>
      <c r="C63" s="19"/>
      <c r="D63" s="19"/>
      <c r="E63" s="20"/>
      <c r="F63" s="20"/>
      <c r="G63" s="20"/>
      <c r="H63" s="20"/>
      <c r="I63" s="21"/>
      <c r="J63" s="20"/>
      <c r="K63" s="20"/>
      <c r="L63" s="20"/>
      <c r="M63" s="20"/>
      <c r="N63" s="22"/>
      <c r="O63" s="23"/>
    </row>
    <row r="64" spans="2:15" x14ac:dyDescent="0.25"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2:15" x14ac:dyDescent="0.25">
      <c r="B65" s="8" t="s">
        <v>100</v>
      </c>
      <c r="C65" s="9" t="s">
        <v>1</v>
      </c>
      <c r="D65" s="9" t="s">
        <v>2</v>
      </c>
      <c r="E65" s="9" t="s">
        <v>3</v>
      </c>
      <c r="F65" s="9" t="s">
        <v>4</v>
      </c>
      <c r="G65" s="9" t="s">
        <v>5</v>
      </c>
      <c r="H65" s="9" t="s">
        <v>6</v>
      </c>
      <c r="I65" s="9" t="s">
        <v>7</v>
      </c>
      <c r="J65" s="9" t="s">
        <v>8</v>
      </c>
      <c r="K65" s="9" t="s">
        <v>9</v>
      </c>
      <c r="L65" s="9" t="s">
        <v>10</v>
      </c>
      <c r="M65" s="9" t="s">
        <v>11</v>
      </c>
      <c r="N65" s="9" t="s">
        <v>12</v>
      </c>
      <c r="O65" s="23"/>
    </row>
    <row r="66" spans="2:15" x14ac:dyDescent="0.25">
      <c r="B66" s="42" t="s">
        <v>101</v>
      </c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23"/>
    </row>
    <row r="67" spans="2:15" x14ac:dyDescent="0.25">
      <c r="B67" s="10" t="s">
        <v>102</v>
      </c>
      <c r="C67" s="11">
        <v>-137.643</v>
      </c>
      <c r="D67" s="11">
        <v>-95.726999999999961</v>
      </c>
      <c r="E67" s="11">
        <v>-103.20800000000003</v>
      </c>
      <c r="F67" s="11">
        <v>-132.84000000000006</v>
      </c>
      <c r="G67" s="11">
        <v>-94.670999999999992</v>
      </c>
      <c r="H67" s="11">
        <v>-114.42099999999999</v>
      </c>
      <c r="I67" s="11">
        <v>-79.092999999999989</v>
      </c>
      <c r="J67" s="11">
        <v>-77.784000000000034</v>
      </c>
      <c r="K67" s="11">
        <v>-112</v>
      </c>
      <c r="L67" s="11">
        <v>-45.199999999999989</v>
      </c>
      <c r="M67" s="11">
        <v>-37.843000000000018</v>
      </c>
      <c r="N67" s="11">
        <v>-33.738999999999976</v>
      </c>
      <c r="O67" s="23"/>
    </row>
    <row r="68" spans="2:15" x14ac:dyDescent="0.25">
      <c r="B68" s="10" t="s">
        <v>103</v>
      </c>
      <c r="C68" s="11">
        <v>-12.678999999999995</v>
      </c>
      <c r="D68" s="11">
        <v>1.5399999999999974</v>
      </c>
      <c r="E68" s="11">
        <v>24.781000000000002</v>
      </c>
      <c r="F68" s="11">
        <v>-21.107999999999997</v>
      </c>
      <c r="G68" s="11">
        <v>-29.629000000000001</v>
      </c>
      <c r="H68" s="11">
        <v>1.1520000000000046</v>
      </c>
      <c r="I68" s="11">
        <v>-1.8720000000000061</v>
      </c>
      <c r="J68" s="11">
        <v>-76.346000000000004</v>
      </c>
      <c r="K68" s="11">
        <v>19</v>
      </c>
      <c r="L68" s="11">
        <v>-3.4830000000000005</v>
      </c>
      <c r="M68" s="11">
        <v>19.593000000000004</v>
      </c>
      <c r="N68" s="11">
        <v>-47.692</v>
      </c>
      <c r="O68" s="23"/>
    </row>
    <row r="69" spans="2:15" x14ac:dyDescent="0.25">
      <c r="B69" s="32" t="s">
        <v>61</v>
      </c>
      <c r="C69" s="33">
        <f t="shared" ref="C69:N69" si="19">SUM(C67:C68)</f>
        <v>-150.322</v>
      </c>
      <c r="D69" s="33">
        <f t="shared" si="19"/>
        <v>-94.186999999999969</v>
      </c>
      <c r="E69" s="33">
        <f t="shared" si="19"/>
        <v>-78.427000000000021</v>
      </c>
      <c r="F69" s="33">
        <f t="shared" si="19"/>
        <v>-153.94800000000006</v>
      </c>
      <c r="G69" s="33">
        <f t="shared" si="19"/>
        <v>-124.3</v>
      </c>
      <c r="H69" s="33">
        <f t="shared" si="19"/>
        <v>-113.26899999999999</v>
      </c>
      <c r="I69" s="33">
        <f t="shared" si="19"/>
        <v>-80.964999999999989</v>
      </c>
      <c r="J69" s="33">
        <f t="shared" si="19"/>
        <v>-154.13000000000005</v>
      </c>
      <c r="K69" s="33">
        <f t="shared" si="19"/>
        <v>-93</v>
      </c>
      <c r="L69" s="33">
        <f t="shared" si="19"/>
        <v>-48.682999999999993</v>
      </c>
      <c r="M69" s="33">
        <f t="shared" si="19"/>
        <v>-18.250000000000014</v>
      </c>
      <c r="N69" s="33">
        <f t="shared" si="19"/>
        <v>-81.430999999999983</v>
      </c>
      <c r="O69" s="23"/>
    </row>
    <row r="70" spans="2:15" x14ac:dyDescent="0.25">
      <c r="B70" s="10" t="s">
        <v>104</v>
      </c>
      <c r="C70" s="11">
        <v>-10.401999999999999</v>
      </c>
      <c r="D70" s="11">
        <v>-4.1780000000000008</v>
      </c>
      <c r="E70" s="11">
        <v>-2.3450000000000006</v>
      </c>
      <c r="F70" s="11">
        <v>-2.0229999999999997</v>
      </c>
      <c r="G70" s="11">
        <v>-0.23</v>
      </c>
      <c r="H70" s="11">
        <v>-4.8000000000000015E-2</v>
      </c>
      <c r="I70" s="11">
        <v>-4.7560000000000002</v>
      </c>
      <c r="J70" s="11">
        <v>-9.5149999999999988</v>
      </c>
      <c r="K70" s="11">
        <v>0</v>
      </c>
      <c r="L70" s="11">
        <v>-5.8029999999999999</v>
      </c>
      <c r="M70" s="11">
        <v>-11.908999999999999</v>
      </c>
      <c r="N70" s="11">
        <v>-9.4319999999999986</v>
      </c>
      <c r="O70" s="23"/>
    </row>
    <row r="71" spans="2:15" x14ac:dyDescent="0.25">
      <c r="B71" s="10" t="s">
        <v>105</v>
      </c>
      <c r="C71" s="11">
        <v>189.501</v>
      </c>
      <c r="D71" s="11">
        <v>146.11999999999998</v>
      </c>
      <c r="E71" s="11">
        <v>177.98199999999997</v>
      </c>
      <c r="F71" s="11">
        <v>232.07400000000007</v>
      </c>
      <c r="G71" s="11">
        <v>91.528000000000006</v>
      </c>
      <c r="H71" s="11">
        <v>71.576000000000008</v>
      </c>
      <c r="I71" s="11">
        <v>113.41900000000001</v>
      </c>
      <c r="J71" s="11">
        <v>212.17500000000001</v>
      </c>
      <c r="K71" s="11">
        <v>119</v>
      </c>
      <c r="L71" s="11">
        <v>100.59399999999999</v>
      </c>
      <c r="M71" s="11">
        <v>103.48000000000002</v>
      </c>
      <c r="N71" s="11">
        <v>108.17399999999998</v>
      </c>
      <c r="O71" s="23"/>
    </row>
    <row r="72" spans="2:15" x14ac:dyDescent="0.25">
      <c r="B72" s="10" t="s">
        <v>106</v>
      </c>
      <c r="C72" s="11">
        <v>-31.704999999999998</v>
      </c>
      <c r="D72" s="11">
        <v>-100.43599999999999</v>
      </c>
      <c r="E72" s="11">
        <v>-159.583</v>
      </c>
      <c r="F72" s="11">
        <v>-8.0790000000000077</v>
      </c>
      <c r="G72" s="11">
        <v>-31.097000000000001</v>
      </c>
      <c r="H72" s="11">
        <v>-20.644999999999996</v>
      </c>
      <c r="I72" s="11">
        <v>-26.886000000000003</v>
      </c>
      <c r="J72" s="11">
        <v>-50.832000000000008</v>
      </c>
      <c r="K72" s="11">
        <v>-23</v>
      </c>
      <c r="L72" s="11">
        <v>-34.100999999999999</v>
      </c>
      <c r="M72" s="11">
        <v>-86.634999999999991</v>
      </c>
      <c r="N72" s="11">
        <v>-20.318000000000012</v>
      </c>
      <c r="O72" s="23"/>
    </row>
    <row r="73" spans="2:15" x14ac:dyDescent="0.25">
      <c r="B73" s="32" t="s">
        <v>107</v>
      </c>
      <c r="C73" s="33">
        <f t="shared" ref="C73:N73" si="20">SUM(C69:C72)</f>
        <v>-2.9279999999999831</v>
      </c>
      <c r="D73" s="33">
        <f t="shared" si="20"/>
        <v>-52.680999999999983</v>
      </c>
      <c r="E73" s="33">
        <f t="shared" si="20"/>
        <v>-62.373000000000047</v>
      </c>
      <c r="F73" s="33">
        <f t="shared" si="20"/>
        <v>68.024000000000001</v>
      </c>
      <c r="G73" s="33">
        <f t="shared" si="20"/>
        <v>-64.09899999999999</v>
      </c>
      <c r="H73" s="33">
        <f t="shared" si="20"/>
        <v>-62.385999999999981</v>
      </c>
      <c r="I73" s="33">
        <f t="shared" si="20"/>
        <v>0.81200000000001893</v>
      </c>
      <c r="J73" s="33">
        <f t="shared" si="20"/>
        <v>-2.3020000000000351</v>
      </c>
      <c r="K73" s="33">
        <f t="shared" si="20"/>
        <v>3</v>
      </c>
      <c r="L73" s="33">
        <f t="shared" si="20"/>
        <v>12.007000000000005</v>
      </c>
      <c r="M73" s="33">
        <f t="shared" si="20"/>
        <v>-13.313999999999993</v>
      </c>
      <c r="N73" s="33">
        <f t="shared" si="20"/>
        <v>-3.0070000000000192</v>
      </c>
      <c r="O73" s="23"/>
    </row>
    <row r="74" spans="2:15" x14ac:dyDescent="0.25">
      <c r="B74" s="10" t="s">
        <v>108</v>
      </c>
      <c r="C74" s="11">
        <v>229.17699999999999</v>
      </c>
      <c r="D74" s="11">
        <v>229.49700000000001</v>
      </c>
      <c r="E74" s="11">
        <v>185.32700000000003</v>
      </c>
      <c r="F74" s="11">
        <v>119.06999999999998</v>
      </c>
      <c r="G74" s="11">
        <v>180.328</v>
      </c>
      <c r="H74" s="11">
        <v>121.80800000000001</v>
      </c>
      <c r="I74" s="11">
        <v>58.682000000000023</v>
      </c>
      <c r="J74" s="11">
        <v>59.16900000000004</v>
      </c>
      <c r="K74" s="11">
        <v>57.938000000000002</v>
      </c>
      <c r="L74" s="11">
        <v>57.938000000000002</v>
      </c>
      <c r="M74" s="11">
        <v>71.626000000000005</v>
      </c>
      <c r="N74" s="11">
        <v>57.589000000000013</v>
      </c>
      <c r="O74" s="23"/>
    </row>
    <row r="75" spans="2:15" x14ac:dyDescent="0.25">
      <c r="B75" s="10" t="s">
        <v>109</v>
      </c>
      <c r="C75" s="11">
        <v>3.2480000000000002</v>
      </c>
      <c r="D75" s="11">
        <v>8.5109999999999992</v>
      </c>
      <c r="E75" s="11">
        <v>-3.8840000000000003</v>
      </c>
      <c r="F75" s="11">
        <v>-6.766</v>
      </c>
      <c r="G75" s="11">
        <v>5.5789999999999997</v>
      </c>
      <c r="H75" s="11">
        <v>-0.73999999999999932</v>
      </c>
      <c r="I75" s="11">
        <v>-0.32500000000000018</v>
      </c>
      <c r="J75" s="11">
        <v>1.0709999999999997</v>
      </c>
      <c r="K75" s="11">
        <v>-3</v>
      </c>
      <c r="L75" s="11">
        <v>1.681</v>
      </c>
      <c r="M75" s="11">
        <v>-0.72299999999999986</v>
      </c>
      <c r="N75" s="11">
        <v>-1.1510000000000002</v>
      </c>
      <c r="O75" s="23"/>
    </row>
    <row r="76" spans="2:15" x14ac:dyDescent="0.25">
      <c r="B76" s="32" t="s">
        <v>85</v>
      </c>
      <c r="C76" s="33">
        <f t="shared" ref="C76:N76" si="21">SUM(C73:C75)</f>
        <v>229.49700000000001</v>
      </c>
      <c r="D76" s="33">
        <f t="shared" si="21"/>
        <v>185.32700000000003</v>
      </c>
      <c r="E76" s="33">
        <f t="shared" si="21"/>
        <v>119.06999999999998</v>
      </c>
      <c r="F76" s="33">
        <f t="shared" si="21"/>
        <v>180.328</v>
      </c>
      <c r="G76" s="33">
        <f t="shared" si="21"/>
        <v>121.80800000000001</v>
      </c>
      <c r="H76" s="33">
        <f t="shared" si="21"/>
        <v>58.682000000000023</v>
      </c>
      <c r="I76" s="33">
        <f t="shared" si="21"/>
        <v>59.16900000000004</v>
      </c>
      <c r="J76" s="33">
        <f t="shared" si="21"/>
        <v>57.938000000000002</v>
      </c>
      <c r="K76" s="33">
        <f t="shared" si="21"/>
        <v>57.938000000000002</v>
      </c>
      <c r="L76" s="33">
        <f t="shared" si="21"/>
        <v>71.626000000000005</v>
      </c>
      <c r="M76" s="33">
        <f t="shared" si="21"/>
        <v>57.589000000000013</v>
      </c>
      <c r="N76" s="33">
        <f t="shared" si="21"/>
        <v>53.43099999999999</v>
      </c>
      <c r="O76" s="23"/>
    </row>
    <row r="77" spans="2:15" x14ac:dyDescent="0.25"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2:15" x14ac:dyDescent="0.25">
      <c r="B78" s="35" t="s">
        <v>110</v>
      </c>
      <c r="C78" s="30" t="str">
        <f t="shared" ref="C78:N78" si="22">+C$3</f>
        <v>Q1 2023</v>
      </c>
      <c r="D78" s="30" t="str">
        <f t="shared" si="22"/>
        <v>Q2 2023</v>
      </c>
      <c r="E78" s="30" t="str">
        <f t="shared" si="22"/>
        <v>Q3 2023</v>
      </c>
      <c r="F78" s="30" t="str">
        <f t="shared" si="22"/>
        <v>Q4 2023</v>
      </c>
      <c r="G78" s="30" t="str">
        <f t="shared" si="22"/>
        <v>Q1 2024</v>
      </c>
      <c r="H78" s="30" t="str">
        <f t="shared" si="22"/>
        <v>Q2 2024</v>
      </c>
      <c r="I78" s="30" t="str">
        <f t="shared" si="22"/>
        <v>Q3 2024</v>
      </c>
      <c r="J78" s="30" t="str">
        <f t="shared" si="22"/>
        <v>Q4 2024</v>
      </c>
      <c r="K78" s="30" t="str">
        <f t="shared" si="22"/>
        <v>Q1 2025</v>
      </c>
      <c r="L78" s="30" t="str">
        <f t="shared" si="22"/>
        <v>Q2 2025</v>
      </c>
      <c r="M78" s="30" t="str">
        <f t="shared" si="22"/>
        <v>Q3 2025</v>
      </c>
      <c r="N78" s="30" t="str">
        <f t="shared" si="22"/>
        <v>Q4 2025</v>
      </c>
      <c r="O78" s="23"/>
    </row>
    <row r="79" spans="2:15" x14ac:dyDescent="0.25">
      <c r="B79" s="1" t="s">
        <v>111</v>
      </c>
      <c r="C79" s="38">
        <v>-150.77699999999999</v>
      </c>
      <c r="D79" s="38">
        <v>-105.89100000000001</v>
      </c>
      <c r="E79" s="38">
        <v>-100.55800000000001</v>
      </c>
      <c r="F79" s="38">
        <v>-122.032</v>
      </c>
      <c r="G79" s="38">
        <v>-112.241</v>
      </c>
      <c r="H79" s="38">
        <v>-124.307</v>
      </c>
      <c r="I79" s="38">
        <v>-88.971000000000004</v>
      </c>
      <c r="J79" s="38">
        <v>-274.09200000000004</v>
      </c>
      <c r="K79" s="38">
        <v>-121</v>
      </c>
      <c r="L79" s="38">
        <v>-53.69599999999997</v>
      </c>
      <c r="M79" s="38">
        <v>-46.057000000000002</v>
      </c>
      <c r="N79" s="38">
        <v>33.278000000000006</v>
      </c>
      <c r="O79" s="23"/>
    </row>
    <row r="80" spans="2:15" x14ac:dyDescent="0.25">
      <c r="B80" s="1" t="s">
        <v>112</v>
      </c>
      <c r="C80" s="38">
        <v>189.501</v>
      </c>
      <c r="D80" s="38">
        <v>146.11999999999998</v>
      </c>
      <c r="E80" s="38">
        <v>177.98199999999997</v>
      </c>
      <c r="F80" s="38">
        <v>232.07400000000007</v>
      </c>
      <c r="G80" s="38">
        <v>91.528000000000006</v>
      </c>
      <c r="H80" s="38">
        <v>71.576000000000008</v>
      </c>
      <c r="I80" s="38">
        <v>113.41900000000001</v>
      </c>
      <c r="J80" s="38">
        <v>212.17500000000001</v>
      </c>
      <c r="K80" s="38">
        <v>119</v>
      </c>
      <c r="L80" s="38">
        <v>100.59399999999999</v>
      </c>
      <c r="M80" s="38">
        <v>103.48000000000002</v>
      </c>
      <c r="N80" s="38">
        <v>108.17399999999998</v>
      </c>
      <c r="O80" s="23"/>
    </row>
    <row r="81" spans="2:15" x14ac:dyDescent="0.25">
      <c r="B81" s="1" t="s">
        <v>113</v>
      </c>
      <c r="C81" s="38">
        <v>-10.401999999999999</v>
      </c>
      <c r="D81" s="38">
        <v>-4.1780000000000008</v>
      </c>
      <c r="E81" s="38">
        <v>-2.3450000000000006</v>
      </c>
      <c r="F81" s="38">
        <v>-2.0229999999999997</v>
      </c>
      <c r="G81" s="38">
        <v>-0.23</v>
      </c>
      <c r="H81" s="38">
        <v>-4.8000000000000015E-2</v>
      </c>
      <c r="I81" s="38">
        <v>-4.7560000000000002</v>
      </c>
      <c r="J81" s="38">
        <v>-9.5149999999999988</v>
      </c>
      <c r="K81" s="38">
        <v>0</v>
      </c>
      <c r="L81" s="38">
        <v>-5.8029999999999999</v>
      </c>
      <c r="M81" s="38">
        <v>-11.908999999999999</v>
      </c>
      <c r="N81" s="38">
        <v>-9.4319999999999986</v>
      </c>
      <c r="O81" s="23"/>
    </row>
    <row r="82" spans="2:15" x14ac:dyDescent="0.25">
      <c r="B82" s="15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</row>
    <row r="83" spans="2:15" x14ac:dyDescent="0.25">
      <c r="B83" s="19"/>
      <c r="C83" s="19"/>
      <c r="D83" s="19"/>
      <c r="E83" s="20"/>
      <c r="F83" s="20"/>
      <c r="G83" s="20"/>
      <c r="H83" s="20"/>
      <c r="I83" s="21"/>
      <c r="J83" s="20"/>
      <c r="K83" s="20"/>
      <c r="L83" s="20"/>
      <c r="M83" s="20"/>
      <c r="N83" s="22"/>
      <c r="O83" s="23"/>
    </row>
    <row r="85" spans="2:15" x14ac:dyDescent="0.25">
      <c r="B85" s="8" t="s">
        <v>114</v>
      </c>
      <c r="C85" s="9" t="str">
        <f t="shared" ref="C85:N85" si="23">+C$3</f>
        <v>Q1 2023</v>
      </c>
      <c r="D85" s="9" t="str">
        <f t="shared" si="23"/>
        <v>Q2 2023</v>
      </c>
      <c r="E85" s="9" t="str">
        <f t="shared" si="23"/>
        <v>Q3 2023</v>
      </c>
      <c r="F85" s="9" t="str">
        <f t="shared" si="23"/>
        <v>Q4 2023</v>
      </c>
      <c r="G85" s="9" t="str">
        <f t="shared" si="23"/>
        <v>Q1 2024</v>
      </c>
      <c r="H85" s="9" t="str">
        <f t="shared" si="23"/>
        <v>Q2 2024</v>
      </c>
      <c r="I85" s="9" t="str">
        <f t="shared" si="23"/>
        <v>Q3 2024</v>
      </c>
      <c r="J85" s="9" t="str">
        <f t="shared" si="23"/>
        <v>Q4 2024</v>
      </c>
      <c r="K85" s="9" t="str">
        <f t="shared" si="23"/>
        <v>Q1 2025</v>
      </c>
      <c r="L85" s="9" t="str">
        <f t="shared" si="23"/>
        <v>Q2 2025</v>
      </c>
      <c r="M85" s="9" t="str">
        <f t="shared" si="23"/>
        <v>Q3 2025</v>
      </c>
      <c r="N85" s="9" t="str">
        <f t="shared" si="23"/>
        <v>Q4 2025</v>
      </c>
    </row>
    <row r="86" spans="2:15" x14ac:dyDescent="0.25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2:15" x14ac:dyDescent="0.25">
      <c r="B87" s="1" t="s">
        <v>115</v>
      </c>
      <c r="C87" s="11">
        <v>2893.2979999999998</v>
      </c>
      <c r="D87" s="11">
        <v>3965.6109999999999</v>
      </c>
      <c r="E87" s="11">
        <v>4868.7710000000006</v>
      </c>
      <c r="F87" s="11">
        <v>3551.9119014646039</v>
      </c>
      <c r="G87" s="11">
        <v>2923.8740000000003</v>
      </c>
      <c r="H87" s="11">
        <v>4528.6579999999994</v>
      </c>
      <c r="I87" s="11">
        <v>4943.7889999999998</v>
      </c>
      <c r="J87" s="11">
        <v>3597.1925226449002</v>
      </c>
      <c r="K87" s="11">
        <v>2843.3284953498001</v>
      </c>
      <c r="L87" s="11">
        <v>4160.8924920259997</v>
      </c>
      <c r="M87" s="11">
        <v>4325.5975212803987</v>
      </c>
      <c r="N87" s="11">
        <v>3208.648159126702</v>
      </c>
    </row>
    <row r="88" spans="2:15" x14ac:dyDescent="0.25">
      <c r="B88" s="1" t="s">
        <v>116</v>
      </c>
      <c r="C88" s="11">
        <v>-2481.8139999999999</v>
      </c>
      <c r="D88" s="11">
        <v>-3259.8669999999997</v>
      </c>
      <c r="E88" s="11">
        <v>-3683.7439999999997</v>
      </c>
      <c r="F88" s="11">
        <v>-2854.9192022104035</v>
      </c>
      <c r="G88" s="11">
        <v>-2502.3829999999998</v>
      </c>
      <c r="H88" s="11">
        <v>-3723.1800000000003</v>
      </c>
      <c r="I88" s="11">
        <v>-4098.8250000000007</v>
      </c>
      <c r="J88" s="11">
        <v>-3305.9442933609043</v>
      </c>
      <c r="K88" s="11">
        <v>-2488.8214648826001</v>
      </c>
      <c r="L88" s="11">
        <v>-3476.9279173051987</v>
      </c>
      <c r="M88" s="11">
        <v>-3497.3086832884046</v>
      </c>
      <c r="N88" s="11">
        <v>-2673.1250398252996</v>
      </c>
    </row>
    <row r="89" spans="2:15" x14ac:dyDescent="0.25">
      <c r="B89" s="24" t="s">
        <v>117</v>
      </c>
      <c r="C89" s="25">
        <f>SUM(C87:C88)</f>
        <v>411.48399999999992</v>
      </c>
      <c r="D89" s="25">
        <f t="shared" ref="D89:N89" si="24">SUM(D87:D88)</f>
        <v>705.74400000000014</v>
      </c>
      <c r="E89" s="25">
        <f t="shared" si="24"/>
        <v>1185.027000000001</v>
      </c>
      <c r="F89" s="25">
        <f t="shared" si="24"/>
        <v>696.99269925420049</v>
      </c>
      <c r="G89" s="25">
        <f t="shared" si="24"/>
        <v>421.49100000000044</v>
      </c>
      <c r="H89" s="25">
        <f t="shared" si="24"/>
        <v>805.47799999999916</v>
      </c>
      <c r="I89" s="25">
        <f t="shared" si="24"/>
        <v>844.96399999999903</v>
      </c>
      <c r="J89" s="25">
        <f t="shared" si="24"/>
        <v>291.2482292839959</v>
      </c>
      <c r="K89" s="25">
        <f t="shared" si="24"/>
        <v>354.50703046719991</v>
      </c>
      <c r="L89" s="25">
        <f t="shared" si="24"/>
        <v>683.96457472080101</v>
      </c>
      <c r="M89" s="25">
        <f t="shared" si="24"/>
        <v>828.28883799199411</v>
      </c>
      <c r="N89" s="25">
        <f t="shared" si="24"/>
        <v>535.5231193014024</v>
      </c>
    </row>
    <row r="90" spans="2:15" x14ac:dyDescent="0.25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5" x14ac:dyDescent="0.25">
      <c r="B91" s="1" t="s">
        <v>118</v>
      </c>
      <c r="C91" s="11">
        <v>0</v>
      </c>
      <c r="D91" s="11">
        <v>0</v>
      </c>
      <c r="E91" s="11">
        <v>0</v>
      </c>
      <c r="F91" s="11">
        <v>41.349000000000004</v>
      </c>
      <c r="G91" s="11">
        <v>108.687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</row>
    <row r="92" spans="2:15" x14ac:dyDescent="0.25">
      <c r="B92" s="1" t="s">
        <v>119</v>
      </c>
      <c r="C92" s="11">
        <v>-494.53</v>
      </c>
      <c r="D92" s="11">
        <v>-572.27099999999996</v>
      </c>
      <c r="E92" s="11">
        <v>-338.43200000000002</v>
      </c>
      <c r="F92" s="11">
        <v>-510.91526563580624</v>
      </c>
      <c r="G92" s="11">
        <v>-425.69</v>
      </c>
      <c r="H92" s="11">
        <v>-532.346</v>
      </c>
      <c r="I92" s="11">
        <v>-579.26900000000012</v>
      </c>
      <c r="J92" s="11">
        <v>-518.41546664483576</v>
      </c>
      <c r="K92" s="11">
        <v>-436.5758843223</v>
      </c>
      <c r="L92" s="11">
        <v>-517.88121243889987</v>
      </c>
      <c r="M92" s="11">
        <v>-545.19174763549699</v>
      </c>
      <c r="N92" s="11">
        <v>-486.06945454323022</v>
      </c>
    </row>
    <row r="93" spans="2:15" x14ac:dyDescent="0.25">
      <c r="B93" s="1" t="s">
        <v>120</v>
      </c>
      <c r="C93" s="11">
        <v>-52.588999999999999</v>
      </c>
      <c r="D93" s="11">
        <v>-42.561999999999998</v>
      </c>
      <c r="E93" s="11">
        <v>-251.62700000000001</v>
      </c>
      <c r="F93" s="11">
        <v>-173.03690100389997</v>
      </c>
      <c r="G93" s="11">
        <v>-108.193</v>
      </c>
      <c r="H93" s="11">
        <v>-107.14100000000001</v>
      </c>
      <c r="I93" s="11">
        <v>-122.59899999999999</v>
      </c>
      <c r="J93" s="11">
        <v>-102.59084471950001</v>
      </c>
      <c r="K93" s="11">
        <v>-90.772617273200012</v>
      </c>
      <c r="L93" s="11">
        <v>-95.348260652100009</v>
      </c>
      <c r="M93" s="11">
        <v>-94.141280181799971</v>
      </c>
      <c r="N93" s="11">
        <v>-98.159097207900061</v>
      </c>
    </row>
    <row r="94" spans="2:15" x14ac:dyDescent="0.25">
      <c r="B94" s="1" t="s">
        <v>121</v>
      </c>
      <c r="C94" s="11">
        <v>7.2190000000000003</v>
      </c>
      <c r="D94" s="11">
        <v>7.2529999999999992</v>
      </c>
      <c r="E94" s="11">
        <v>7.604000000000001</v>
      </c>
      <c r="F94" s="11">
        <v>10.674339999999994</v>
      </c>
      <c r="G94" s="11">
        <v>7.1059999999999999</v>
      </c>
      <c r="H94" s="11">
        <v>0.20800000000000018</v>
      </c>
      <c r="I94" s="11">
        <v>6.7739999999999991</v>
      </c>
      <c r="J94" s="11">
        <v>6.1041800000000013</v>
      </c>
      <c r="K94" s="11">
        <v>6.7268400000000002</v>
      </c>
      <c r="L94" s="11">
        <v>6.46028</v>
      </c>
      <c r="M94" s="11">
        <v>6.3779799999999973</v>
      </c>
      <c r="N94" s="11">
        <v>4.3673100000000034</v>
      </c>
    </row>
    <row r="95" spans="2:15" x14ac:dyDescent="0.25">
      <c r="B95" s="1" t="s">
        <v>122</v>
      </c>
      <c r="C95" s="11">
        <v>146.02500000000001</v>
      </c>
      <c r="D95" s="11">
        <v>148.459</v>
      </c>
      <c r="E95" s="11">
        <v>131.21800000000002</v>
      </c>
      <c r="F95" s="11">
        <v>85.02095098499899</v>
      </c>
      <c r="G95" s="11">
        <v>178.41399999999999</v>
      </c>
      <c r="H95" s="11">
        <v>102.455</v>
      </c>
      <c r="I95" s="11">
        <v>118.86199999999999</v>
      </c>
      <c r="J95" s="11">
        <v>130.00775594704839</v>
      </c>
      <c r="K95" s="11">
        <v>82.054570380299978</v>
      </c>
      <c r="L95" s="11">
        <v>87.556619651500043</v>
      </c>
      <c r="M95" s="11">
        <v>90.385314681399933</v>
      </c>
      <c r="N95" s="11">
        <v>60.649082729600025</v>
      </c>
    </row>
    <row r="96" spans="2:15" x14ac:dyDescent="0.25">
      <c r="B96" s="1" t="s">
        <v>123</v>
      </c>
      <c r="C96" s="11">
        <v>-140.91300000000001</v>
      </c>
      <c r="D96" s="11">
        <v>-107.851</v>
      </c>
      <c r="E96" s="11">
        <v>-148.54900000000001</v>
      </c>
      <c r="F96" s="11">
        <v>-184.79329572019901</v>
      </c>
      <c r="G96" s="11">
        <v>-118.842</v>
      </c>
      <c r="H96" s="11">
        <v>-120.622</v>
      </c>
      <c r="I96" s="11">
        <v>-139.43799999999999</v>
      </c>
      <c r="J96" s="11">
        <v>-77.736550788755324</v>
      </c>
      <c r="K96" s="11">
        <v>-157.26710020190001</v>
      </c>
      <c r="L96" s="11">
        <v>-107.73643327630003</v>
      </c>
      <c r="M96" s="11">
        <v>-91.598284756399948</v>
      </c>
      <c r="N96" s="11">
        <v>-62.695313530600004</v>
      </c>
    </row>
    <row r="97" spans="2:15" x14ac:dyDescent="0.25">
      <c r="B97" s="24" t="s">
        <v>44</v>
      </c>
      <c r="C97" s="25">
        <f>SUM(C89:C96)</f>
        <v>-123.30400000000006</v>
      </c>
      <c r="D97" s="25">
        <f t="shared" ref="D97:N97" si="25">SUM(D89:D96)</f>
        <v>138.77200000000019</v>
      </c>
      <c r="E97" s="25">
        <f t="shared" si="25"/>
        <v>585.24100000000112</v>
      </c>
      <c r="F97" s="25">
        <f t="shared" si="25"/>
        <v>-34.708472120705693</v>
      </c>
      <c r="G97" s="25">
        <f t="shared" si="25"/>
        <v>62.973000000000454</v>
      </c>
      <c r="H97" s="25">
        <f t="shared" si="25"/>
        <v>148.03199999999913</v>
      </c>
      <c r="I97" s="25">
        <f t="shared" si="25"/>
        <v>129.29399999999896</v>
      </c>
      <c r="J97" s="25">
        <f t="shared" si="25"/>
        <v>-271.38269692204682</v>
      </c>
      <c r="K97" s="25">
        <f t="shared" si="25"/>
        <v>-241.32716094990013</v>
      </c>
      <c r="L97" s="25">
        <f t="shared" si="25"/>
        <v>57.015568005001143</v>
      </c>
      <c r="M97" s="25">
        <f t="shared" si="25"/>
        <v>194.12082009969714</v>
      </c>
      <c r="N97" s="25">
        <f t="shared" si="25"/>
        <v>-46.384353250727855</v>
      </c>
    </row>
    <row r="98" spans="2:15" x14ac:dyDescent="0.25"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2:15" x14ac:dyDescent="0.25">
      <c r="B99" s="1" t="s">
        <v>124</v>
      </c>
      <c r="C99" s="11">
        <v>220.34100000000001</v>
      </c>
      <c r="D99" s="11">
        <v>-109.11600000000001</v>
      </c>
      <c r="E99" s="11">
        <v>92.687000000000012</v>
      </c>
      <c r="F99" s="11">
        <v>-163.419497633232</v>
      </c>
      <c r="G99" s="11">
        <v>24.792999999999999</v>
      </c>
      <c r="H99" s="11">
        <v>114.34399999999999</v>
      </c>
      <c r="I99" s="11">
        <v>8.3400000000000034</v>
      </c>
      <c r="J99" s="11">
        <v>-120.144455205979</v>
      </c>
      <c r="K99" s="11">
        <v>265.40169859790501</v>
      </c>
      <c r="L99" s="11">
        <v>-156.92126039734501</v>
      </c>
      <c r="M99" s="11">
        <v>4.7852869896189958</v>
      </c>
      <c r="N99" s="11">
        <v>43.508713808985036</v>
      </c>
    </row>
    <row r="100" spans="2:15" x14ac:dyDescent="0.25">
      <c r="B100" s="1" t="s">
        <v>125</v>
      </c>
      <c r="C100" s="11">
        <v>-400.17200000000003</v>
      </c>
      <c r="D100" s="11">
        <v>-151.82899999999995</v>
      </c>
      <c r="E100" s="11">
        <v>-136.90300000000002</v>
      </c>
      <c r="F100" s="11">
        <v>88.303798698212631</v>
      </c>
      <c r="G100" s="11">
        <v>-201.215</v>
      </c>
      <c r="H100" s="11">
        <v>-195.04600000000002</v>
      </c>
      <c r="I100" s="11">
        <v>-157.28499999999997</v>
      </c>
      <c r="J100" s="11">
        <v>8.6035768176890315</v>
      </c>
      <c r="K100" s="11">
        <v>-305.26947430074097</v>
      </c>
      <c r="L100" s="11">
        <v>-141.03461124858711</v>
      </c>
      <c r="M100" s="11">
        <v>-157.08904547459895</v>
      </c>
      <c r="N100" s="11">
        <v>-170.6895832857781</v>
      </c>
    </row>
    <row r="101" spans="2:15" x14ac:dyDescent="0.25">
      <c r="B101" s="24" t="s">
        <v>126</v>
      </c>
      <c r="C101" s="25">
        <f>SUM(C99:C100)</f>
        <v>-179.83100000000002</v>
      </c>
      <c r="D101" s="25">
        <f t="shared" ref="D101:N101" si="26">SUM(D99:D100)</f>
        <v>-260.94499999999994</v>
      </c>
      <c r="E101" s="25">
        <f t="shared" si="26"/>
        <v>-44.216000000000008</v>
      </c>
      <c r="F101" s="25">
        <f t="shared" si="26"/>
        <v>-75.115698935019367</v>
      </c>
      <c r="G101" s="25">
        <f t="shared" si="26"/>
        <v>-176.422</v>
      </c>
      <c r="H101" s="25">
        <f t="shared" si="26"/>
        <v>-80.702000000000027</v>
      </c>
      <c r="I101" s="25">
        <f t="shared" si="26"/>
        <v>-148.94499999999996</v>
      </c>
      <c r="J101" s="25">
        <f t="shared" si="26"/>
        <v>-111.54087838828997</v>
      </c>
      <c r="K101" s="25">
        <f t="shared" si="26"/>
        <v>-39.867775702835957</v>
      </c>
      <c r="L101" s="25">
        <f t="shared" si="26"/>
        <v>-297.95587164593212</v>
      </c>
      <c r="M101" s="25">
        <f t="shared" si="26"/>
        <v>-152.30375848497994</v>
      </c>
      <c r="N101" s="25">
        <f t="shared" si="26"/>
        <v>-127.18086947679306</v>
      </c>
    </row>
    <row r="102" spans="2:15" x14ac:dyDescent="0.25"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2:15" x14ac:dyDescent="0.25">
      <c r="B103" s="24" t="s">
        <v>127</v>
      </c>
      <c r="C103" s="25">
        <f>SUM(C97:C100)</f>
        <v>-303.1350000000001</v>
      </c>
      <c r="D103" s="25">
        <f t="shared" ref="D103:N103" si="27">SUM(D97:D100)</f>
        <v>-122.17299999999977</v>
      </c>
      <c r="E103" s="25">
        <f t="shared" si="27"/>
        <v>541.02500000000111</v>
      </c>
      <c r="F103" s="25">
        <f t="shared" si="27"/>
        <v>-109.82417105572506</v>
      </c>
      <c r="G103" s="25">
        <f t="shared" si="27"/>
        <v>-113.44899999999956</v>
      </c>
      <c r="H103" s="25">
        <f t="shared" si="27"/>
        <v>67.329999999999103</v>
      </c>
      <c r="I103" s="25">
        <f t="shared" si="27"/>
        <v>-19.651000000001005</v>
      </c>
      <c r="J103" s="25">
        <f t="shared" si="27"/>
        <v>-382.92357531033679</v>
      </c>
      <c r="K103" s="25">
        <f t="shared" si="27"/>
        <v>-281.19493665273609</v>
      </c>
      <c r="L103" s="25">
        <f t="shared" si="27"/>
        <v>-240.94030364093098</v>
      </c>
      <c r="M103" s="25">
        <f t="shared" si="27"/>
        <v>41.817061614717204</v>
      </c>
      <c r="N103" s="25">
        <f t="shared" si="27"/>
        <v>-173.5652227275209</v>
      </c>
    </row>
    <row r="104" spans="2:15" x14ac:dyDescent="0.25"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2:15" x14ac:dyDescent="0.25">
      <c r="B105" s="1" t="s">
        <v>128</v>
      </c>
      <c r="C105" s="11">
        <v>1.9410000000000001</v>
      </c>
      <c r="D105" s="11">
        <v>-5.9529999999999994</v>
      </c>
      <c r="E105" s="11">
        <v>-14.076000000000001</v>
      </c>
      <c r="F105" s="11">
        <v>603.86710545459994</v>
      </c>
      <c r="G105" s="11">
        <v>-6.0389999999999997</v>
      </c>
      <c r="H105" s="11">
        <v>-4.8160000000000007</v>
      </c>
      <c r="I105" s="11">
        <v>-6.9969999999999999</v>
      </c>
      <c r="J105" s="11">
        <v>14.221920115403002</v>
      </c>
      <c r="K105" s="11">
        <v>-12.820697108971</v>
      </c>
      <c r="L105" s="11">
        <v>-3.7493213078689962</v>
      </c>
      <c r="M105" s="11">
        <v>-16.115115672816</v>
      </c>
      <c r="N105" s="11">
        <v>53.638887185970006</v>
      </c>
    </row>
    <row r="106" spans="2:15" x14ac:dyDescent="0.25">
      <c r="B106" s="32" t="s">
        <v>129</v>
      </c>
      <c r="C106" s="33">
        <f>SUM(C103:C105)</f>
        <v>-301.19400000000013</v>
      </c>
      <c r="D106" s="33">
        <f t="shared" ref="D106:N106" si="28">SUM(D103:D105)</f>
        <v>-128.12599999999978</v>
      </c>
      <c r="E106" s="33">
        <f t="shared" si="28"/>
        <v>526.94900000000109</v>
      </c>
      <c r="F106" s="33">
        <f t="shared" si="28"/>
        <v>494.04293439887488</v>
      </c>
      <c r="G106" s="33">
        <f t="shared" si="28"/>
        <v>-119.48799999999956</v>
      </c>
      <c r="H106" s="33">
        <f t="shared" si="28"/>
        <v>62.513999999999101</v>
      </c>
      <c r="I106" s="33">
        <f t="shared" si="28"/>
        <v>-26.648000000001005</v>
      </c>
      <c r="J106" s="33">
        <f t="shared" si="28"/>
        <v>-368.70165519493378</v>
      </c>
      <c r="K106" s="33">
        <f t="shared" si="28"/>
        <v>-294.01563376170708</v>
      </c>
      <c r="L106" s="33">
        <f t="shared" si="28"/>
        <v>-244.68962494879997</v>
      </c>
      <c r="M106" s="33">
        <f t="shared" si="28"/>
        <v>25.701945941901204</v>
      </c>
      <c r="N106" s="33">
        <f t="shared" si="28"/>
        <v>-119.9263355415509</v>
      </c>
    </row>
    <row r="107" spans="2:15" x14ac:dyDescent="0.25"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5" x14ac:dyDescent="0.25"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5" x14ac:dyDescent="0.25">
      <c r="B109" s="44" t="s">
        <v>130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5" x14ac:dyDescent="0.25"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5" x14ac:dyDescent="0.25">
      <c r="B111" s="5" t="s">
        <v>131</v>
      </c>
      <c r="C111" s="34">
        <f>SUM(C106)</f>
        <v>-301.19400000000013</v>
      </c>
      <c r="D111" s="34">
        <f t="shared" ref="D111:N111" si="29">SUM(D106)</f>
        <v>-128.12599999999978</v>
      </c>
      <c r="E111" s="34">
        <f t="shared" si="29"/>
        <v>526.94900000000109</v>
      </c>
      <c r="F111" s="34">
        <f t="shared" si="29"/>
        <v>494.04293439887488</v>
      </c>
      <c r="G111" s="34">
        <f t="shared" si="29"/>
        <v>-119.48799999999956</v>
      </c>
      <c r="H111" s="34">
        <f t="shared" si="29"/>
        <v>62.513999999999101</v>
      </c>
      <c r="I111" s="34">
        <f t="shared" si="29"/>
        <v>-26.648000000001005</v>
      </c>
      <c r="J111" s="34">
        <f t="shared" si="29"/>
        <v>-368.70165519493378</v>
      </c>
      <c r="K111" s="34">
        <f t="shared" si="29"/>
        <v>-294.01563376170708</v>
      </c>
      <c r="L111" s="34">
        <f t="shared" si="29"/>
        <v>-244.68962494879997</v>
      </c>
      <c r="M111" s="34">
        <f t="shared" si="29"/>
        <v>25.701945941901204</v>
      </c>
      <c r="N111" s="34">
        <f t="shared" si="29"/>
        <v>-119.9263355415509</v>
      </c>
      <c r="O111" s="15"/>
    </row>
    <row r="112" spans="2:15" x14ac:dyDescent="0.25"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2:14" x14ac:dyDescent="0.25">
      <c r="B113" s="45" t="s">
        <v>132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x14ac:dyDescent="0.25">
      <c r="B114" s="1" t="s">
        <v>133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</row>
    <row r="115" spans="2:14" x14ac:dyDescent="0.25">
      <c r="B115" s="1" t="s">
        <v>134</v>
      </c>
      <c r="C115" s="11">
        <v>-11.706</v>
      </c>
      <c r="D115" s="11">
        <v>-12.792999999999999</v>
      </c>
      <c r="E115" s="11">
        <v>-7.7850000000000001</v>
      </c>
      <c r="F115" s="11">
        <v>25.884</v>
      </c>
      <c r="G115" s="11">
        <v>-20.13</v>
      </c>
      <c r="H115" s="11">
        <v>13.724</v>
      </c>
      <c r="I115" s="11">
        <v>-4.9660000000000002</v>
      </c>
      <c r="J115" s="11">
        <v>-24.345000000000006</v>
      </c>
      <c r="K115" s="11">
        <v>53.27</v>
      </c>
      <c r="L115" s="11">
        <v>-56.287000000000006</v>
      </c>
      <c r="M115" s="11">
        <v>1.4620000000000029</v>
      </c>
      <c r="N115" s="11">
        <v>61.637999999999998</v>
      </c>
    </row>
    <row r="116" spans="2:14" x14ac:dyDescent="0.25">
      <c r="B116" s="1" t="s">
        <v>135</v>
      </c>
      <c r="C116" s="11">
        <v>12.85</v>
      </c>
      <c r="D116" s="11">
        <v>3.793000000000001</v>
      </c>
      <c r="E116" s="11">
        <v>3.5479999999999983</v>
      </c>
      <c r="F116" s="11">
        <v>-57.951999999999998</v>
      </c>
      <c r="G116" s="11">
        <v>69.180000000000007</v>
      </c>
      <c r="H116" s="11">
        <v>-6.3160000000000096</v>
      </c>
      <c r="I116" s="11">
        <v>-57.561999999999998</v>
      </c>
      <c r="J116" s="11">
        <v>59.640999999999998</v>
      </c>
      <c r="K116" s="11">
        <v>-3.3530000000000002</v>
      </c>
      <c r="L116" s="11">
        <v>-25.673999999999999</v>
      </c>
      <c r="M116" s="11">
        <v>7.8860000000000028</v>
      </c>
      <c r="N116" s="11">
        <v>-16.118000000000002</v>
      </c>
    </row>
    <row r="117" spans="2:14" x14ac:dyDescent="0.25">
      <c r="B117" s="24" t="s">
        <v>136</v>
      </c>
      <c r="C117" s="25">
        <f>SUM(C114:C116)</f>
        <v>1.1440000000000001</v>
      </c>
      <c r="D117" s="25">
        <f t="shared" ref="D117:N117" si="30">SUM(D114:D116)</f>
        <v>-8.9999999999999982</v>
      </c>
      <c r="E117" s="25">
        <f t="shared" si="30"/>
        <v>-4.2370000000000019</v>
      </c>
      <c r="F117" s="25">
        <f t="shared" si="30"/>
        <v>-32.067999999999998</v>
      </c>
      <c r="G117" s="25">
        <f t="shared" si="30"/>
        <v>49.050000000000011</v>
      </c>
      <c r="H117" s="25">
        <f t="shared" si="30"/>
        <v>7.4079999999999906</v>
      </c>
      <c r="I117" s="25">
        <f t="shared" si="30"/>
        <v>-62.527999999999999</v>
      </c>
      <c r="J117" s="25">
        <f t="shared" si="30"/>
        <v>35.295999999999992</v>
      </c>
      <c r="K117" s="25">
        <f t="shared" si="30"/>
        <v>49.917000000000002</v>
      </c>
      <c r="L117" s="25">
        <f t="shared" si="30"/>
        <v>-81.961000000000013</v>
      </c>
      <c r="M117" s="25">
        <f t="shared" si="30"/>
        <v>9.3480000000000061</v>
      </c>
      <c r="N117" s="25">
        <f t="shared" si="30"/>
        <v>45.519999999999996</v>
      </c>
    </row>
    <row r="118" spans="2:14" x14ac:dyDescent="0.25"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2:14" x14ac:dyDescent="0.25">
      <c r="B119" s="45" t="s">
        <v>137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 x14ac:dyDescent="0.25">
      <c r="B120" s="1" t="s">
        <v>138</v>
      </c>
      <c r="C120" s="11">
        <v>0</v>
      </c>
      <c r="D120" s="11">
        <v>0</v>
      </c>
      <c r="E120" s="11">
        <v>0</v>
      </c>
      <c r="F120" s="11">
        <v>-148.4</v>
      </c>
      <c r="G120" s="11">
        <v>0</v>
      </c>
      <c r="H120" s="11">
        <v>0</v>
      </c>
      <c r="I120" s="11">
        <v>0</v>
      </c>
      <c r="J120" s="11">
        <v>-16.872999999999998</v>
      </c>
      <c r="K120" s="11">
        <v>0</v>
      </c>
      <c r="L120" s="11">
        <v>0</v>
      </c>
      <c r="M120" s="11">
        <v>0</v>
      </c>
      <c r="N120" s="11">
        <v>120.122</v>
      </c>
    </row>
    <row r="121" spans="2:14" x14ac:dyDescent="0.25">
      <c r="B121" s="1" t="s">
        <v>139</v>
      </c>
      <c r="C121" s="11">
        <v>0</v>
      </c>
      <c r="D121" s="11">
        <v>0</v>
      </c>
      <c r="E121" s="11">
        <v>0</v>
      </c>
      <c r="F121" s="11">
        <v>11.4</v>
      </c>
      <c r="G121" s="11">
        <v>0</v>
      </c>
      <c r="H121" s="11">
        <v>0</v>
      </c>
      <c r="I121" s="11">
        <v>0</v>
      </c>
      <c r="J121" s="11">
        <v>9.0909999999999993</v>
      </c>
      <c r="K121" s="11">
        <v>0</v>
      </c>
      <c r="L121" s="11">
        <v>0</v>
      </c>
      <c r="M121" s="11">
        <v>0</v>
      </c>
      <c r="N121" s="11">
        <v>-2.19</v>
      </c>
    </row>
    <row r="122" spans="2:14" x14ac:dyDescent="0.25">
      <c r="B122" s="1" t="s">
        <v>140</v>
      </c>
      <c r="C122" s="11">
        <v>0</v>
      </c>
      <c r="D122" s="11">
        <v>8.1240000000000006</v>
      </c>
      <c r="E122" s="11">
        <v>1.9179999999999993</v>
      </c>
      <c r="F122" s="11">
        <v>4.7580000000000009</v>
      </c>
      <c r="G122" s="11">
        <v>0</v>
      </c>
      <c r="H122" s="11">
        <v>9.4570000000000007</v>
      </c>
      <c r="I122" s="11">
        <v>5.3439999999999994</v>
      </c>
      <c r="J122" s="11">
        <v>8.5780000000000012</v>
      </c>
      <c r="K122" s="11">
        <v>0</v>
      </c>
      <c r="L122" s="11">
        <v>2.4780000000000002</v>
      </c>
      <c r="M122" s="11">
        <v>1.3279999999999998</v>
      </c>
      <c r="N122" s="11">
        <v>3.548</v>
      </c>
    </row>
    <row r="123" spans="2:14" x14ac:dyDescent="0.25">
      <c r="B123" s="24" t="s">
        <v>141</v>
      </c>
      <c r="C123" s="25">
        <f>SUM(C120:C122)</f>
        <v>0</v>
      </c>
      <c r="D123" s="25">
        <f t="shared" ref="D123:N123" si="31">SUM(D120:D122)</f>
        <v>8.1240000000000006</v>
      </c>
      <c r="E123" s="25">
        <f t="shared" si="31"/>
        <v>1.9179999999999993</v>
      </c>
      <c r="F123" s="25">
        <f t="shared" si="31"/>
        <v>-132.24199999999999</v>
      </c>
      <c r="G123" s="25">
        <f t="shared" si="31"/>
        <v>0</v>
      </c>
      <c r="H123" s="25">
        <f t="shared" si="31"/>
        <v>9.4570000000000007</v>
      </c>
      <c r="I123" s="25">
        <f t="shared" si="31"/>
        <v>5.3439999999999994</v>
      </c>
      <c r="J123" s="25">
        <f t="shared" si="31"/>
        <v>0.79600000000000293</v>
      </c>
      <c r="K123" s="25">
        <f t="shared" si="31"/>
        <v>0</v>
      </c>
      <c r="L123" s="25">
        <f t="shared" si="31"/>
        <v>2.4780000000000002</v>
      </c>
      <c r="M123" s="25">
        <f t="shared" si="31"/>
        <v>1.3279999999999998</v>
      </c>
      <c r="N123" s="25">
        <f t="shared" si="31"/>
        <v>121.48</v>
      </c>
    </row>
    <row r="124" spans="2:14" x14ac:dyDescent="0.25"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2:14" x14ac:dyDescent="0.25">
      <c r="B125" s="32" t="s">
        <v>250</v>
      </c>
      <c r="C125" s="33">
        <f>SUM(C117,C123)</f>
        <v>1.1440000000000001</v>
      </c>
      <c r="D125" s="33">
        <f t="shared" ref="D125:N125" si="32">SUM(D117,D123)</f>
        <v>-0.87599999999999767</v>
      </c>
      <c r="E125" s="33">
        <f t="shared" si="32"/>
        <v>-2.3190000000000026</v>
      </c>
      <c r="F125" s="33">
        <f t="shared" si="32"/>
        <v>-164.31</v>
      </c>
      <c r="G125" s="33">
        <f t="shared" si="32"/>
        <v>49.050000000000011</v>
      </c>
      <c r="H125" s="33">
        <f t="shared" si="32"/>
        <v>16.864999999999991</v>
      </c>
      <c r="I125" s="33">
        <f t="shared" si="32"/>
        <v>-57.183999999999997</v>
      </c>
      <c r="J125" s="33">
        <f t="shared" si="32"/>
        <v>36.091999999999999</v>
      </c>
      <c r="K125" s="33">
        <f t="shared" si="32"/>
        <v>49.917000000000002</v>
      </c>
      <c r="L125" s="33">
        <f t="shared" si="32"/>
        <v>-79.483000000000018</v>
      </c>
      <c r="M125" s="33">
        <f t="shared" si="32"/>
        <v>10.676000000000005</v>
      </c>
      <c r="N125" s="33">
        <f t="shared" si="32"/>
        <v>167</v>
      </c>
    </row>
    <row r="126" spans="2:14" x14ac:dyDescent="0.25"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2:14" x14ac:dyDescent="0.25">
      <c r="B127" s="32" t="s">
        <v>142</v>
      </c>
      <c r="C127" s="33">
        <f>SUM(C111,C125)</f>
        <v>-300.05000000000013</v>
      </c>
      <c r="D127" s="33">
        <f t="shared" ref="D127:N127" si="33">SUM(D111,D125)</f>
        <v>-129.00199999999978</v>
      </c>
      <c r="E127" s="33">
        <f t="shared" si="33"/>
        <v>524.63000000000113</v>
      </c>
      <c r="F127" s="33">
        <f t="shared" si="33"/>
        <v>329.73293439887487</v>
      </c>
      <c r="G127" s="33">
        <f t="shared" si="33"/>
        <v>-70.437999999999548</v>
      </c>
      <c r="H127" s="33">
        <f t="shared" si="33"/>
        <v>79.378999999999095</v>
      </c>
      <c r="I127" s="33">
        <f t="shared" si="33"/>
        <v>-83.832000000001003</v>
      </c>
      <c r="J127" s="33">
        <f t="shared" si="33"/>
        <v>-332.60965519493379</v>
      </c>
      <c r="K127" s="33">
        <f t="shared" si="33"/>
        <v>-244.09863376170708</v>
      </c>
      <c r="L127" s="33">
        <f t="shared" si="33"/>
        <v>-324.17262494879998</v>
      </c>
      <c r="M127" s="33">
        <f t="shared" si="33"/>
        <v>36.37794594190121</v>
      </c>
      <c r="N127" s="33">
        <f t="shared" si="33"/>
        <v>47.073664458449102</v>
      </c>
    </row>
    <row r="128" spans="2:14" x14ac:dyDescent="0.25"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2:15" x14ac:dyDescent="0.25">
      <c r="B129" s="19"/>
      <c r="C129" s="19"/>
      <c r="D129" s="19"/>
      <c r="E129" s="20"/>
      <c r="F129" s="20"/>
      <c r="G129" s="20"/>
      <c r="H129" s="20"/>
      <c r="I129" s="21"/>
      <c r="J129" s="20"/>
      <c r="K129" s="20"/>
      <c r="L129" s="20"/>
      <c r="M129" s="20"/>
      <c r="N129" s="22"/>
      <c r="O129" s="23"/>
    </row>
    <row r="130" spans="2:15" x14ac:dyDescent="0.25"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2:15" x14ac:dyDescent="0.25">
      <c r="B131" s="8" t="s">
        <v>143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2:15" x14ac:dyDescent="0.25"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2:15" x14ac:dyDescent="0.25"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2:15" x14ac:dyDescent="0.25">
      <c r="B134" s="8" t="s">
        <v>144</v>
      </c>
      <c r="C134" s="9" t="str">
        <f t="shared" ref="C134:N134" si="34">+C$3</f>
        <v>Q1 2023</v>
      </c>
      <c r="D134" s="9" t="str">
        <f t="shared" si="34"/>
        <v>Q2 2023</v>
      </c>
      <c r="E134" s="9" t="str">
        <f t="shared" si="34"/>
        <v>Q3 2023</v>
      </c>
      <c r="F134" s="9" t="str">
        <f t="shared" si="34"/>
        <v>Q4 2023</v>
      </c>
      <c r="G134" s="9" t="str">
        <f t="shared" si="34"/>
        <v>Q1 2024</v>
      </c>
      <c r="H134" s="9" t="str">
        <f t="shared" si="34"/>
        <v>Q2 2024</v>
      </c>
      <c r="I134" s="9" t="str">
        <f t="shared" si="34"/>
        <v>Q3 2024</v>
      </c>
      <c r="J134" s="9" t="str">
        <f t="shared" si="34"/>
        <v>Q4 2024</v>
      </c>
      <c r="K134" s="9" t="str">
        <f t="shared" si="34"/>
        <v>Q1 2025</v>
      </c>
      <c r="L134" s="9" t="str">
        <f t="shared" si="34"/>
        <v>Q2 2025</v>
      </c>
      <c r="M134" s="9" t="str">
        <f t="shared" si="34"/>
        <v>Q3 2025</v>
      </c>
      <c r="N134" s="9" t="str">
        <f t="shared" si="34"/>
        <v>Q4 2025</v>
      </c>
    </row>
    <row r="135" spans="2:15" x14ac:dyDescent="0.25"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2:15" x14ac:dyDescent="0.25">
      <c r="B136" s="1" t="s">
        <v>145</v>
      </c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2:15" x14ac:dyDescent="0.25"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2:15" x14ac:dyDescent="0.25">
      <c r="B138" s="1" t="s">
        <v>146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2:15" x14ac:dyDescent="0.25">
      <c r="B139" s="1" t="s">
        <v>147</v>
      </c>
      <c r="C139" s="11">
        <v>61.054986</v>
      </c>
      <c r="D139" s="11">
        <v>59.378999999999998</v>
      </c>
      <c r="E139" s="11">
        <v>56.906991999999995</v>
      </c>
      <c r="F139" s="11">
        <v>50.860999999999997</v>
      </c>
      <c r="G139" s="11">
        <v>46.403703</v>
      </c>
      <c r="H139" s="11">
        <v>45.146000000000001</v>
      </c>
      <c r="I139" s="11">
        <v>40.474485000000001</v>
      </c>
      <c r="J139" s="11">
        <v>35.5</v>
      </c>
      <c r="K139" s="11">
        <v>30.6</v>
      </c>
      <c r="L139" s="11">
        <v>26.4</v>
      </c>
      <c r="M139" s="11">
        <v>24.5</v>
      </c>
      <c r="N139" s="11">
        <v>22.7</v>
      </c>
    </row>
    <row r="140" spans="2:15" x14ac:dyDescent="0.25">
      <c r="B140" s="24" t="s">
        <v>148</v>
      </c>
      <c r="C140" s="25">
        <f>SUM(C139)</f>
        <v>61.054986</v>
      </c>
      <c r="D140" s="25">
        <f t="shared" ref="D140:N140" si="35">SUM(D139)</f>
        <v>59.378999999999998</v>
      </c>
      <c r="E140" s="25">
        <f t="shared" si="35"/>
        <v>56.906991999999995</v>
      </c>
      <c r="F140" s="25">
        <f t="shared" si="35"/>
        <v>50.860999999999997</v>
      </c>
      <c r="G140" s="25">
        <f t="shared" si="35"/>
        <v>46.403703</v>
      </c>
      <c r="H140" s="25">
        <f t="shared" si="35"/>
        <v>45.146000000000001</v>
      </c>
      <c r="I140" s="25">
        <f t="shared" si="35"/>
        <v>40.474485000000001</v>
      </c>
      <c r="J140" s="25">
        <f t="shared" si="35"/>
        <v>35.5</v>
      </c>
      <c r="K140" s="25">
        <f t="shared" si="35"/>
        <v>30.6</v>
      </c>
      <c r="L140" s="25">
        <f t="shared" si="35"/>
        <v>26.4</v>
      </c>
      <c r="M140" s="25">
        <f t="shared" si="35"/>
        <v>24.5</v>
      </c>
      <c r="N140" s="25">
        <f t="shared" si="35"/>
        <v>22.7</v>
      </c>
    </row>
    <row r="141" spans="2:15" x14ac:dyDescent="0.25"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2:15" x14ac:dyDescent="0.25">
      <c r="B142" s="1" t="s">
        <v>149</v>
      </c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2:15" x14ac:dyDescent="0.25">
      <c r="B143" s="1" t="s">
        <v>150</v>
      </c>
      <c r="C143" s="11">
        <v>1362.6717020000001</v>
      </c>
      <c r="D143" s="11">
        <v>1366.194</v>
      </c>
      <c r="E143" s="11">
        <v>1364.071866</v>
      </c>
      <c r="F143" s="11">
        <v>1375.9480000000001</v>
      </c>
      <c r="G143" s="11">
        <v>1376.0437089999998</v>
      </c>
      <c r="H143" s="11">
        <v>1464.8420000000001</v>
      </c>
      <c r="I143" s="11">
        <v>1459.801494</v>
      </c>
      <c r="J143" s="11">
        <v>1458</v>
      </c>
      <c r="K143" s="11">
        <v>1446.8</v>
      </c>
      <c r="L143" s="11">
        <v>1446.2</v>
      </c>
      <c r="M143" s="11">
        <v>1441.2</v>
      </c>
      <c r="N143" s="11">
        <v>1433.8</v>
      </c>
    </row>
    <row r="144" spans="2:15" x14ac:dyDescent="0.25">
      <c r="B144" s="1" t="s">
        <v>151</v>
      </c>
      <c r="C144" s="11">
        <v>257.75714199999999</v>
      </c>
      <c r="D144" s="11">
        <v>239.441</v>
      </c>
      <c r="E144" s="11">
        <v>184.27434500000001</v>
      </c>
      <c r="F144" s="11">
        <v>1562.501</v>
      </c>
      <c r="G144" s="11">
        <v>1505.2458489999999</v>
      </c>
      <c r="H144" s="11">
        <v>1444.616</v>
      </c>
      <c r="I144" s="11">
        <v>1402.7295179999999</v>
      </c>
      <c r="J144" s="11">
        <v>1489.9</v>
      </c>
      <c r="K144" s="11">
        <v>1402.9</v>
      </c>
      <c r="L144" s="11">
        <v>1402.3</v>
      </c>
      <c r="M144" s="11">
        <v>1379.8</v>
      </c>
      <c r="N144" s="11">
        <v>1342.7</v>
      </c>
    </row>
    <row r="145" spans="2:14" x14ac:dyDescent="0.25">
      <c r="B145" s="1" t="s">
        <v>152</v>
      </c>
      <c r="C145" s="11">
        <v>59.410201999999998</v>
      </c>
      <c r="D145" s="11">
        <v>58.232999999999997</v>
      </c>
      <c r="E145" s="11">
        <v>55.505336999999997</v>
      </c>
      <c r="F145" s="11">
        <v>55.256999999999998</v>
      </c>
      <c r="G145" s="11">
        <v>54.184275999999997</v>
      </c>
      <c r="H145" s="11">
        <v>60.051000000000002</v>
      </c>
      <c r="I145" s="11">
        <v>56.688196000000005</v>
      </c>
      <c r="J145" s="11">
        <v>73.5</v>
      </c>
      <c r="K145" s="11">
        <v>68.099999999999994</v>
      </c>
      <c r="L145" s="11">
        <v>64.599999999999994</v>
      </c>
      <c r="M145" s="11">
        <v>63.7</v>
      </c>
      <c r="N145" s="11">
        <v>58</v>
      </c>
    </row>
    <row r="146" spans="2:14" x14ac:dyDescent="0.25">
      <c r="B146" s="1" t="s">
        <v>153</v>
      </c>
      <c r="C146" s="11">
        <v>420.24786700000004</v>
      </c>
      <c r="D146" s="11">
        <v>488.24700000000001</v>
      </c>
      <c r="E146" s="11">
        <v>579.35403599999995</v>
      </c>
      <c r="F146" s="11">
        <v>347.74099999999999</v>
      </c>
      <c r="G146" s="11">
        <v>427.83505200000002</v>
      </c>
      <c r="H146" s="11">
        <v>337.673</v>
      </c>
      <c r="I146" s="11">
        <v>362.92271399999998</v>
      </c>
      <c r="J146" s="11">
        <v>295.3</v>
      </c>
      <c r="K146" s="11">
        <v>339.5</v>
      </c>
      <c r="L146" s="11">
        <v>350.5</v>
      </c>
      <c r="M146" s="11">
        <v>334.2</v>
      </c>
      <c r="N146" s="11">
        <v>391</v>
      </c>
    </row>
    <row r="147" spans="2:14" x14ac:dyDescent="0.25">
      <c r="B147" s="24" t="s">
        <v>154</v>
      </c>
      <c r="C147" s="25">
        <f>SUM(C143:C146)</f>
        <v>2100.0869130000001</v>
      </c>
      <c r="D147" s="25">
        <f t="shared" ref="D147:N147" si="36">SUM(D143:D146)</f>
        <v>2152.1149999999998</v>
      </c>
      <c r="E147" s="25">
        <f t="shared" si="36"/>
        <v>2183.2055840000003</v>
      </c>
      <c r="F147" s="25">
        <f t="shared" si="36"/>
        <v>3341.4470000000001</v>
      </c>
      <c r="G147" s="25">
        <f t="shared" si="36"/>
        <v>3363.3088859999993</v>
      </c>
      <c r="H147" s="25">
        <f t="shared" si="36"/>
        <v>3307.1819999999998</v>
      </c>
      <c r="I147" s="25">
        <f t="shared" si="36"/>
        <v>3282.1419219999998</v>
      </c>
      <c r="J147" s="25">
        <f t="shared" si="36"/>
        <v>3316.7000000000003</v>
      </c>
      <c r="K147" s="25">
        <f t="shared" si="36"/>
        <v>3257.2999999999997</v>
      </c>
      <c r="L147" s="25">
        <f t="shared" si="36"/>
        <v>3263.6</v>
      </c>
      <c r="M147" s="25">
        <f t="shared" si="36"/>
        <v>3218.8999999999996</v>
      </c>
      <c r="N147" s="25">
        <f t="shared" si="36"/>
        <v>3225.5</v>
      </c>
    </row>
    <row r="148" spans="2:14" x14ac:dyDescent="0.25"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2:14" x14ac:dyDescent="0.25">
      <c r="B149" s="1" t="s">
        <v>155</v>
      </c>
      <c r="C149" s="11">
        <v>678.42700000000002</v>
      </c>
      <c r="D149" s="11">
        <v>626.82600000000002</v>
      </c>
      <c r="E149" s="11">
        <v>570.08600000000001</v>
      </c>
      <c r="F149" s="11">
        <v>529.75099999999998</v>
      </c>
      <c r="G149" s="11">
        <v>568.80999999999995</v>
      </c>
      <c r="H149" s="11">
        <v>513.09400000000005</v>
      </c>
      <c r="I149" s="11">
        <v>452.72399999999999</v>
      </c>
      <c r="J149" s="11">
        <v>511.4</v>
      </c>
      <c r="K149" s="11">
        <v>551.1</v>
      </c>
      <c r="L149" s="11">
        <v>512.4</v>
      </c>
      <c r="M149" s="11">
        <v>462.9</v>
      </c>
      <c r="N149" s="11">
        <v>972.8</v>
      </c>
    </row>
    <row r="150" spans="2:14" x14ac:dyDescent="0.25"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2:14" x14ac:dyDescent="0.25">
      <c r="B151" s="1" t="s">
        <v>156</v>
      </c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2:14" x14ac:dyDescent="0.25">
      <c r="B152" s="1" t="s">
        <v>157</v>
      </c>
      <c r="C152" s="11">
        <v>220.35591499999998</v>
      </c>
      <c r="D152" s="11">
        <v>243.529</v>
      </c>
      <c r="E152" s="11">
        <v>208.172866</v>
      </c>
      <c r="F152" s="11">
        <v>199.99799999999999</v>
      </c>
      <c r="G152" s="11">
        <v>218.38700800000001</v>
      </c>
      <c r="H152" s="11">
        <v>217.596</v>
      </c>
      <c r="I152" s="11">
        <v>226.03876199999999</v>
      </c>
      <c r="J152" s="11">
        <v>224.8</v>
      </c>
      <c r="K152" s="11">
        <v>218.1</v>
      </c>
      <c r="L152" s="11">
        <v>225.3</v>
      </c>
      <c r="M152" s="11">
        <v>225.3</v>
      </c>
      <c r="N152" s="11">
        <v>222.5</v>
      </c>
    </row>
    <row r="153" spans="2:14" x14ac:dyDescent="0.25">
      <c r="B153" s="1" t="s">
        <v>158</v>
      </c>
      <c r="C153" s="11">
        <v>13.947403</v>
      </c>
      <c r="D153" s="11">
        <v>14</v>
      </c>
      <c r="E153" s="11">
        <v>14.063113</v>
      </c>
      <c r="F153" s="11">
        <v>13.942</v>
      </c>
      <c r="G153" s="11">
        <v>13.982431</v>
      </c>
      <c r="H153" s="11">
        <v>13.965</v>
      </c>
      <c r="I153" s="11">
        <v>16.616841000000001</v>
      </c>
      <c r="J153" s="11">
        <v>16.2</v>
      </c>
      <c r="K153" s="11">
        <v>15.5</v>
      </c>
      <c r="L153" s="11">
        <v>16.7</v>
      </c>
      <c r="M153" s="11">
        <v>20.3</v>
      </c>
      <c r="N153" s="11">
        <v>20</v>
      </c>
    </row>
    <row r="154" spans="2:14" x14ac:dyDescent="0.25">
      <c r="B154" s="24" t="s">
        <v>159</v>
      </c>
      <c r="C154" s="25">
        <f>SUM(C152:C153)</f>
        <v>234.30331799999999</v>
      </c>
      <c r="D154" s="25">
        <f t="shared" ref="D154:N154" si="37">SUM(D152:D153)</f>
        <v>257.529</v>
      </c>
      <c r="E154" s="25">
        <f t="shared" si="37"/>
        <v>222.23597899999999</v>
      </c>
      <c r="F154" s="25">
        <f t="shared" si="37"/>
        <v>213.94</v>
      </c>
      <c r="G154" s="25">
        <f t="shared" si="37"/>
        <v>232.369439</v>
      </c>
      <c r="H154" s="25">
        <f t="shared" si="37"/>
        <v>231.56100000000001</v>
      </c>
      <c r="I154" s="25">
        <f t="shared" si="37"/>
        <v>242.65560299999999</v>
      </c>
      <c r="J154" s="25">
        <f t="shared" si="37"/>
        <v>241</v>
      </c>
      <c r="K154" s="25">
        <f t="shared" si="37"/>
        <v>233.6</v>
      </c>
      <c r="L154" s="25">
        <f t="shared" si="37"/>
        <v>242</v>
      </c>
      <c r="M154" s="25">
        <f t="shared" si="37"/>
        <v>245.60000000000002</v>
      </c>
      <c r="N154" s="25">
        <f t="shared" si="37"/>
        <v>242.5</v>
      </c>
    </row>
    <row r="155" spans="2:14" x14ac:dyDescent="0.25"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</row>
    <row r="156" spans="2:14" x14ac:dyDescent="0.25">
      <c r="B156" s="1" t="s">
        <v>160</v>
      </c>
      <c r="C156" s="11">
        <v>8.5541990000000006</v>
      </c>
      <c r="D156" s="11">
        <v>8.7949999999999999</v>
      </c>
      <c r="E156" s="11">
        <v>8.490672</v>
      </c>
      <c r="F156" s="11">
        <v>712.87400000000002</v>
      </c>
      <c r="G156" s="11">
        <v>713.24727599999994</v>
      </c>
      <c r="H156" s="11">
        <v>710.77499999999998</v>
      </c>
      <c r="I156" s="11">
        <v>710.70023700000002</v>
      </c>
      <c r="J156" s="11">
        <v>738.8</v>
      </c>
      <c r="K156" s="11">
        <v>737.7</v>
      </c>
      <c r="L156" s="11">
        <v>656.9</v>
      </c>
      <c r="M156" s="11">
        <v>647.4</v>
      </c>
      <c r="N156" s="11">
        <v>694.8</v>
      </c>
    </row>
    <row r="157" spans="2:14" x14ac:dyDescent="0.25"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</row>
    <row r="158" spans="2:14" x14ac:dyDescent="0.25">
      <c r="B158" s="32" t="s">
        <v>161</v>
      </c>
      <c r="C158" s="33">
        <f>SUM(C140,C147,C149,C154,C156)</f>
        <v>3082.4264160000002</v>
      </c>
      <c r="D158" s="33">
        <f t="shared" ref="D158:N158" si="38">SUM(D140,D147,D149,D154,D156)</f>
        <v>3104.6439999999998</v>
      </c>
      <c r="E158" s="33">
        <f t="shared" si="38"/>
        <v>3040.9252270000006</v>
      </c>
      <c r="F158" s="33">
        <f t="shared" si="38"/>
        <v>4848.8729999999996</v>
      </c>
      <c r="G158" s="33">
        <f t="shared" si="38"/>
        <v>4924.1393039999994</v>
      </c>
      <c r="H158" s="33">
        <f t="shared" si="38"/>
        <v>4807.7579999999998</v>
      </c>
      <c r="I158" s="33">
        <f t="shared" si="38"/>
        <v>4728.6962469999999</v>
      </c>
      <c r="J158" s="33">
        <f t="shared" si="38"/>
        <v>4843.4000000000005</v>
      </c>
      <c r="K158" s="33">
        <f t="shared" si="38"/>
        <v>4810.2999999999993</v>
      </c>
      <c r="L158" s="33">
        <f t="shared" si="38"/>
        <v>4701.3</v>
      </c>
      <c r="M158" s="33">
        <f t="shared" si="38"/>
        <v>4599.2999999999993</v>
      </c>
      <c r="N158" s="33">
        <f t="shared" si="38"/>
        <v>5158.3</v>
      </c>
    </row>
    <row r="159" spans="2:14" x14ac:dyDescent="0.25"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  <row r="160" spans="2:14" x14ac:dyDescent="0.25">
      <c r="B160" s="1" t="s">
        <v>162</v>
      </c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2:14" x14ac:dyDescent="0.25">
      <c r="B161" s="1" t="s">
        <v>163</v>
      </c>
      <c r="C161" s="11">
        <v>2527.042594</v>
      </c>
      <c r="D161" s="11">
        <v>2596.7530000000002</v>
      </c>
      <c r="E161" s="11">
        <v>3108.4703159999999</v>
      </c>
      <c r="F161" s="11">
        <v>1662.076</v>
      </c>
      <c r="G161" s="11">
        <v>1922.3369329999998</v>
      </c>
      <c r="H161" s="11">
        <v>2568.136</v>
      </c>
      <c r="I161" s="11">
        <v>2402.3179119999995</v>
      </c>
      <c r="J161" s="11">
        <v>1772.5</v>
      </c>
      <c r="K161" s="11">
        <v>2415.6999999999998</v>
      </c>
      <c r="L161" s="11">
        <v>1893.5</v>
      </c>
      <c r="M161" s="11">
        <v>2122.6999999999998</v>
      </c>
      <c r="N161" s="11">
        <v>1449.5</v>
      </c>
    </row>
    <row r="162" spans="2:14" x14ac:dyDescent="0.25">
      <c r="B162" s="1" t="s">
        <v>164</v>
      </c>
      <c r="C162" s="11">
        <v>1336.0985109999999</v>
      </c>
      <c r="D162" s="11">
        <v>1748.461</v>
      </c>
      <c r="E162" s="11">
        <v>1789.8211899999999</v>
      </c>
      <c r="F162" s="11">
        <v>1083.4559999999999</v>
      </c>
      <c r="G162" s="11">
        <v>1451.7670999999998</v>
      </c>
      <c r="H162" s="11">
        <v>1955.44</v>
      </c>
      <c r="I162" s="11">
        <v>1607.3717279999998</v>
      </c>
      <c r="J162" s="11">
        <v>1287</v>
      </c>
      <c r="K162" s="11">
        <v>1298.2</v>
      </c>
      <c r="L162" s="11">
        <v>1903.5</v>
      </c>
      <c r="M162" s="11">
        <v>1910.2</v>
      </c>
      <c r="N162" s="11">
        <v>1098.5999999999999</v>
      </c>
    </row>
    <row r="163" spans="2:14" x14ac:dyDescent="0.25">
      <c r="B163" s="1" t="s">
        <v>165</v>
      </c>
      <c r="C163" s="11">
        <v>0.15019300000000002</v>
      </c>
      <c r="D163" s="11">
        <v>0.17399999999999999</v>
      </c>
      <c r="E163" s="11">
        <v>0.15614500000000001</v>
      </c>
      <c r="F163" s="11">
        <v>0.157</v>
      </c>
      <c r="G163" s="11">
        <v>0.157773</v>
      </c>
      <c r="H163" s="11">
        <v>0</v>
      </c>
      <c r="I163" s="11">
        <v>0.158335</v>
      </c>
      <c r="J163" s="11">
        <v>0.2</v>
      </c>
      <c r="K163" s="11">
        <v>0.2</v>
      </c>
      <c r="L163" s="11">
        <v>0.3</v>
      </c>
      <c r="M163" s="11">
        <v>0.2</v>
      </c>
      <c r="N163" s="11">
        <v>0.7</v>
      </c>
    </row>
    <row r="164" spans="2:14" x14ac:dyDescent="0.25">
      <c r="B164" s="1" t="s">
        <v>166</v>
      </c>
      <c r="C164" s="11">
        <v>5.3699669999999999</v>
      </c>
      <c r="D164" s="11">
        <v>13.486000000000001</v>
      </c>
      <c r="E164" s="11">
        <v>14.507162000000001</v>
      </c>
      <c r="F164" s="11">
        <v>0.78700000000000003</v>
      </c>
      <c r="G164" s="11">
        <v>23.043088999999998</v>
      </c>
      <c r="H164" s="11">
        <v>18.064</v>
      </c>
      <c r="I164" s="11">
        <v>0.395513</v>
      </c>
      <c r="J164" s="11">
        <v>17.3</v>
      </c>
      <c r="K164" s="11">
        <v>14.7</v>
      </c>
      <c r="L164" s="11">
        <v>0</v>
      </c>
      <c r="M164" s="11">
        <v>0</v>
      </c>
      <c r="N164" s="11">
        <v>0</v>
      </c>
    </row>
    <row r="165" spans="2:14" x14ac:dyDescent="0.25">
      <c r="B165" s="1" t="s">
        <v>167</v>
      </c>
      <c r="C165" s="11">
        <v>29.212378000000001</v>
      </c>
      <c r="D165" s="11">
        <v>25.521999999999998</v>
      </c>
      <c r="E165" s="11">
        <v>19.974246999999998</v>
      </c>
      <c r="F165" s="11">
        <v>12.228</v>
      </c>
      <c r="G165" s="11">
        <v>13.043126000000001</v>
      </c>
      <c r="H165" s="11">
        <v>5.9749999999999996</v>
      </c>
      <c r="I165" s="11">
        <v>5.3423590000000001</v>
      </c>
      <c r="J165" s="11">
        <v>14.8</v>
      </c>
      <c r="K165" s="11">
        <v>13.8</v>
      </c>
      <c r="L165" s="11">
        <v>14.6</v>
      </c>
      <c r="M165" s="11">
        <v>15.3</v>
      </c>
      <c r="N165" s="11">
        <v>10.6</v>
      </c>
    </row>
    <row r="166" spans="2:14" x14ac:dyDescent="0.25">
      <c r="B166" s="1" t="s">
        <v>168</v>
      </c>
      <c r="C166" s="11">
        <v>1201.6065390000001</v>
      </c>
      <c r="D166" s="11">
        <v>1178.617</v>
      </c>
      <c r="E166" s="11">
        <v>1179.901067</v>
      </c>
      <c r="F166" s="11">
        <v>1198.5150000000001</v>
      </c>
      <c r="G166" s="11">
        <v>1026.07566</v>
      </c>
      <c r="H166" s="11">
        <v>1069.751</v>
      </c>
      <c r="I166" s="11">
        <v>676.32398799999987</v>
      </c>
      <c r="J166" s="11">
        <v>720.4</v>
      </c>
      <c r="K166" s="11">
        <v>608.70000000000005</v>
      </c>
      <c r="L166" s="11">
        <v>367</v>
      </c>
      <c r="M166" s="11">
        <v>329.8</v>
      </c>
      <c r="N166" s="11">
        <v>500.399</v>
      </c>
    </row>
    <row r="167" spans="2:14" x14ac:dyDescent="0.25">
      <c r="B167" s="1" t="s">
        <v>169</v>
      </c>
      <c r="C167" s="11">
        <v>226.96243200000001</v>
      </c>
      <c r="D167" s="11">
        <v>282.09899999999999</v>
      </c>
      <c r="E167" s="11">
        <v>383.24024300000002</v>
      </c>
      <c r="F167" s="11">
        <v>144.28</v>
      </c>
      <c r="G167" s="11">
        <v>555.115858</v>
      </c>
      <c r="H167" s="11">
        <v>194.29900000000001</v>
      </c>
      <c r="I167" s="11">
        <v>289.10072300000002</v>
      </c>
      <c r="J167" s="11">
        <v>113.8</v>
      </c>
      <c r="K167" s="11">
        <v>170.4</v>
      </c>
      <c r="L167" s="11">
        <v>236.29999999999998</v>
      </c>
      <c r="M167" s="11">
        <v>83.3</v>
      </c>
      <c r="N167" s="11">
        <v>103.6</v>
      </c>
    </row>
    <row r="168" spans="2:14" x14ac:dyDescent="0.25">
      <c r="B168" s="1" t="s">
        <v>91</v>
      </c>
      <c r="C168" s="11">
        <v>1223.877225</v>
      </c>
      <c r="D168" s="11">
        <v>1015.371</v>
      </c>
      <c r="E168" s="11">
        <v>1021.7030600000001</v>
      </c>
      <c r="F168" s="11">
        <v>1229.6199999999999</v>
      </c>
      <c r="G168" s="11">
        <v>734.22508300000004</v>
      </c>
      <c r="H168" s="11">
        <v>645.88800000000003</v>
      </c>
      <c r="I168" s="11">
        <v>856.23566099999994</v>
      </c>
      <c r="J168" s="11">
        <v>1255</v>
      </c>
      <c r="K168" s="11">
        <v>558.79999999999995</v>
      </c>
      <c r="L168" s="11">
        <v>1229.0999999999999</v>
      </c>
      <c r="M168" s="11">
        <v>956.3</v>
      </c>
      <c r="N168" s="11">
        <v>1453.7</v>
      </c>
    </row>
    <row r="169" spans="2:14" x14ac:dyDescent="0.25">
      <c r="B169" s="32" t="s">
        <v>170</v>
      </c>
      <c r="C169" s="33">
        <f>SUM(C161:C168)</f>
        <v>6550.3198390000007</v>
      </c>
      <c r="D169" s="33">
        <f t="shared" ref="D169:N169" si="39">SUM(D161:D168)</f>
        <v>6860.4830000000002</v>
      </c>
      <c r="E169" s="33">
        <f t="shared" si="39"/>
        <v>7517.7734299999993</v>
      </c>
      <c r="F169" s="33">
        <f t="shared" si="39"/>
        <v>5331.1189999999997</v>
      </c>
      <c r="G169" s="33">
        <f t="shared" si="39"/>
        <v>5725.7646219999997</v>
      </c>
      <c r="H169" s="33">
        <f t="shared" si="39"/>
        <v>6457.5530000000008</v>
      </c>
      <c r="I169" s="33">
        <f t="shared" si="39"/>
        <v>5837.2462189999997</v>
      </c>
      <c r="J169" s="33">
        <f t="shared" si="39"/>
        <v>5181</v>
      </c>
      <c r="K169" s="33">
        <f t="shared" si="39"/>
        <v>5080.4999999999991</v>
      </c>
      <c r="L169" s="33">
        <f t="shared" si="39"/>
        <v>5644.2999999999993</v>
      </c>
      <c r="M169" s="33">
        <f t="shared" si="39"/>
        <v>5417.8</v>
      </c>
      <c r="N169" s="33">
        <f t="shared" si="39"/>
        <v>4617.0989999999993</v>
      </c>
    </row>
    <row r="171" spans="2:14" x14ac:dyDescent="0.25">
      <c r="B171" s="32" t="s">
        <v>171</v>
      </c>
      <c r="C171" s="33">
        <f>SUM(C158,C169)</f>
        <v>9632.7462550000018</v>
      </c>
      <c r="D171" s="33">
        <f t="shared" ref="D171:N171" si="40">SUM(D158,D169)</f>
        <v>9965.1270000000004</v>
      </c>
      <c r="E171" s="33">
        <f t="shared" si="40"/>
        <v>10558.698657000001</v>
      </c>
      <c r="F171" s="33">
        <f t="shared" si="40"/>
        <v>10179.991999999998</v>
      </c>
      <c r="G171" s="33">
        <f t="shared" si="40"/>
        <v>10649.903925999999</v>
      </c>
      <c r="H171" s="33">
        <f t="shared" si="40"/>
        <v>11265.311000000002</v>
      </c>
      <c r="I171" s="33">
        <f t="shared" si="40"/>
        <v>10565.942466</v>
      </c>
      <c r="J171" s="33">
        <f t="shared" si="40"/>
        <v>10024.400000000001</v>
      </c>
      <c r="K171" s="33">
        <f t="shared" si="40"/>
        <v>9890.7999999999993</v>
      </c>
      <c r="L171" s="33">
        <f t="shared" si="40"/>
        <v>10345.599999999999</v>
      </c>
      <c r="M171" s="33">
        <f t="shared" si="40"/>
        <v>10017.099999999999</v>
      </c>
      <c r="N171" s="33">
        <f t="shared" si="40"/>
        <v>9775.3989999999994</v>
      </c>
    </row>
    <row r="175" spans="2:14" x14ac:dyDescent="0.25">
      <c r="B175" s="8" t="s">
        <v>172</v>
      </c>
      <c r="C175" s="9" t="str">
        <f t="shared" ref="C175:N175" si="41">+C$3</f>
        <v>Q1 2023</v>
      </c>
      <c r="D175" s="9" t="str">
        <f t="shared" si="41"/>
        <v>Q2 2023</v>
      </c>
      <c r="E175" s="9" t="str">
        <f t="shared" si="41"/>
        <v>Q3 2023</v>
      </c>
      <c r="F175" s="9" t="str">
        <f t="shared" si="41"/>
        <v>Q4 2023</v>
      </c>
      <c r="G175" s="9" t="str">
        <f t="shared" si="41"/>
        <v>Q1 2024</v>
      </c>
      <c r="H175" s="9" t="str">
        <f t="shared" si="41"/>
        <v>Q2 2024</v>
      </c>
      <c r="I175" s="9" t="str">
        <f t="shared" si="41"/>
        <v>Q3 2024</v>
      </c>
      <c r="J175" s="9" t="str">
        <f t="shared" si="41"/>
        <v>Q4 2024</v>
      </c>
      <c r="K175" s="9" t="str">
        <f t="shared" si="41"/>
        <v>Q1 2025</v>
      </c>
      <c r="L175" s="9" t="str">
        <f t="shared" si="41"/>
        <v>Q2 2025</v>
      </c>
      <c r="M175" s="9" t="str">
        <f t="shared" si="41"/>
        <v>Q3 2025</v>
      </c>
      <c r="N175" s="9" t="str">
        <f t="shared" si="41"/>
        <v>Q4 2025</v>
      </c>
    </row>
    <row r="177" spans="2:14" x14ac:dyDescent="0.25">
      <c r="B177" s="1" t="s">
        <v>173</v>
      </c>
    </row>
    <row r="178" spans="2:14" x14ac:dyDescent="0.25">
      <c r="B178" s="1" t="s">
        <v>174</v>
      </c>
      <c r="C178" s="11">
        <v>67.531999999999996</v>
      </c>
      <c r="D178" s="11">
        <v>67.531999999999996</v>
      </c>
      <c r="E178" s="11">
        <v>67.531999999999996</v>
      </c>
      <c r="F178" s="11">
        <v>67.531999999999996</v>
      </c>
      <c r="G178" s="11">
        <v>67.531999999999996</v>
      </c>
      <c r="H178" s="11">
        <v>67.531999999999996</v>
      </c>
      <c r="I178" s="11">
        <v>67.531999999999996</v>
      </c>
      <c r="J178" s="11">
        <v>67.531999999999996</v>
      </c>
      <c r="K178" s="11">
        <v>67.531999999999996</v>
      </c>
      <c r="L178" s="11">
        <v>67.531999999999996</v>
      </c>
      <c r="M178" s="11">
        <v>67.531999999999996</v>
      </c>
      <c r="N178" s="11">
        <v>67.531999999999996</v>
      </c>
    </row>
    <row r="179" spans="2:14" x14ac:dyDescent="0.25">
      <c r="B179" s="1" t="s">
        <v>175</v>
      </c>
      <c r="C179" s="11">
        <v>-284.06999999999994</v>
      </c>
      <c r="D179" s="11">
        <v>-293.06999999999994</v>
      </c>
      <c r="E179" s="11">
        <v>-297.30700000000002</v>
      </c>
      <c r="F179" s="11">
        <v>-329.375</v>
      </c>
      <c r="G179" s="11">
        <v>-280.22499999999997</v>
      </c>
      <c r="H179" s="11">
        <v>-272.81700000000001</v>
      </c>
      <c r="I179" s="11">
        <v>-335.34499999999991</v>
      </c>
      <c r="J179" s="11">
        <v>-300.17699999999996</v>
      </c>
      <c r="K179" s="11">
        <v>-250.25999999999996</v>
      </c>
      <c r="L179" s="11">
        <v>-332.22099999999995</v>
      </c>
      <c r="M179" s="11">
        <v>-322.87299999999993</v>
      </c>
      <c r="N179" s="11">
        <v>-277.35299999999995</v>
      </c>
    </row>
    <row r="180" spans="2:14" x14ac:dyDescent="0.25">
      <c r="B180" s="1" t="s">
        <v>176</v>
      </c>
      <c r="C180" s="11">
        <v>2512.6999999999998</v>
      </c>
      <c r="D180" s="11">
        <v>2512.6999999999998</v>
      </c>
      <c r="E180" s="11">
        <v>2512.6999999999998</v>
      </c>
      <c r="F180" s="11">
        <v>2512.6999999999998</v>
      </c>
      <c r="G180" s="11">
        <v>2512.6999999999998</v>
      </c>
      <c r="H180" s="11">
        <v>2512.6999999999998</v>
      </c>
      <c r="I180" s="11">
        <v>2512.6999999999998</v>
      </c>
      <c r="J180" s="11">
        <v>2512.6999999999998</v>
      </c>
      <c r="K180" s="11">
        <v>2512.6999999999998</v>
      </c>
      <c r="L180" s="11">
        <v>4506.4799999999996</v>
      </c>
      <c r="M180" s="11">
        <v>4506.4799999999996</v>
      </c>
      <c r="N180" s="11">
        <v>4506.4799999999996</v>
      </c>
    </row>
    <row r="181" spans="2:14" x14ac:dyDescent="0.25">
      <c r="B181" s="1" t="s">
        <v>177</v>
      </c>
      <c r="C181" s="11">
        <v>-1755.3369999999961</v>
      </c>
      <c r="D181" s="11">
        <v>-1875.3389999999958</v>
      </c>
      <c r="E181" s="11">
        <v>-1346.4719999999948</v>
      </c>
      <c r="F181" s="11">
        <v>-984.67106560111984</v>
      </c>
      <c r="G181" s="11">
        <v>-1104.1589999999956</v>
      </c>
      <c r="H181" s="11">
        <v>-1032.187999999996</v>
      </c>
      <c r="I181" s="11">
        <v>-1053.4919999999968</v>
      </c>
      <c r="J181" s="11">
        <v>-1421.4550033755143</v>
      </c>
      <c r="K181" s="11">
        <v>-1715.4706337617069</v>
      </c>
      <c r="L181" s="11">
        <v>-1957.6822587105066</v>
      </c>
      <c r="M181" s="11">
        <v>-1930.6523127686055</v>
      </c>
      <c r="N181" s="11">
        <v>-1929.0986516856724</v>
      </c>
    </row>
    <row r="182" spans="2:14" x14ac:dyDescent="0.25">
      <c r="B182" s="24" t="s">
        <v>178</v>
      </c>
      <c r="C182" s="25">
        <f>SUM(C178:C181)</f>
        <v>540.82500000000368</v>
      </c>
      <c r="D182" s="25">
        <f t="shared" ref="D182:N182" si="42">SUM(D178:D181)</f>
        <v>411.82300000000396</v>
      </c>
      <c r="E182" s="25">
        <f t="shared" si="42"/>
        <v>936.45300000000498</v>
      </c>
      <c r="F182" s="25">
        <f t="shared" si="42"/>
        <v>1266.1859343988801</v>
      </c>
      <c r="G182" s="25">
        <f t="shared" si="42"/>
        <v>1195.848000000004</v>
      </c>
      <c r="H182" s="25">
        <f t="shared" si="42"/>
        <v>1275.227000000004</v>
      </c>
      <c r="I182" s="25">
        <f t="shared" si="42"/>
        <v>1191.3950000000029</v>
      </c>
      <c r="J182" s="25">
        <f t="shared" si="42"/>
        <v>858.59999662448558</v>
      </c>
      <c r="K182" s="25">
        <f t="shared" si="42"/>
        <v>614.5013662382928</v>
      </c>
      <c r="L182" s="25">
        <f t="shared" si="42"/>
        <v>2284.1087412894926</v>
      </c>
      <c r="M182" s="25">
        <f t="shared" si="42"/>
        <v>2320.4866872313937</v>
      </c>
      <c r="N182" s="25">
        <f t="shared" si="42"/>
        <v>2367.5603483143273</v>
      </c>
    </row>
    <row r="184" spans="2:14" x14ac:dyDescent="0.25">
      <c r="B184" s="1" t="s">
        <v>179</v>
      </c>
    </row>
    <row r="185" spans="2:14" x14ac:dyDescent="0.25">
      <c r="B185" s="1" t="s">
        <v>87</v>
      </c>
      <c r="C185" s="11">
        <v>4897.0986789999997</v>
      </c>
      <c r="D185" s="11">
        <v>5262.8429999999998</v>
      </c>
      <c r="E185" s="11">
        <v>5405.5527769999999</v>
      </c>
      <c r="F185" s="11">
        <v>4617.6139999999996</v>
      </c>
      <c r="G185" s="11">
        <v>3853.02493</v>
      </c>
      <c r="H185" s="11">
        <v>3809.221</v>
      </c>
      <c r="I185" s="11">
        <v>4649.0007329999999</v>
      </c>
      <c r="J185" s="11">
        <v>3868.2</v>
      </c>
      <c r="K185" s="11">
        <v>5048.5</v>
      </c>
      <c r="L185" s="11">
        <v>3326.3</v>
      </c>
      <c r="M185" s="11">
        <v>4037.9</v>
      </c>
      <c r="N185" s="11">
        <v>3691.1</v>
      </c>
    </row>
    <row r="186" spans="2:14" x14ac:dyDescent="0.25">
      <c r="B186" s="1" t="s">
        <v>180</v>
      </c>
      <c r="C186" s="11">
        <v>559.21500000000003</v>
      </c>
      <c r="D186" s="11">
        <v>559.86899999999991</v>
      </c>
      <c r="E186" s="11">
        <v>494.82100000000003</v>
      </c>
      <c r="F186" s="11">
        <v>492.57899999999995</v>
      </c>
      <c r="G186" s="11">
        <v>417.73599999999999</v>
      </c>
      <c r="H186" s="11">
        <v>404.43200000000002</v>
      </c>
      <c r="I186" s="11">
        <v>280.09999999999997</v>
      </c>
      <c r="J186" s="11">
        <v>281.89799999999997</v>
      </c>
      <c r="K186" s="11">
        <v>186.9</v>
      </c>
      <c r="L186" s="11">
        <v>175.5</v>
      </c>
      <c r="M186" s="11">
        <v>116.7</v>
      </c>
      <c r="N186" s="11">
        <v>121</v>
      </c>
    </row>
    <row r="187" spans="2:14" x14ac:dyDescent="0.25">
      <c r="B187" s="1" t="s">
        <v>181</v>
      </c>
      <c r="C187" s="11">
        <v>534.64300000000003</v>
      </c>
      <c r="D187" s="11">
        <v>517.59900000000005</v>
      </c>
      <c r="E187" s="11">
        <v>450.51499999999999</v>
      </c>
      <c r="F187" s="11">
        <v>378.25200000000001</v>
      </c>
      <c r="G187" s="11">
        <v>424.67700000000002</v>
      </c>
      <c r="H187" s="11">
        <v>381.69299999999998</v>
      </c>
      <c r="I187" s="11">
        <v>338.70100000000002</v>
      </c>
      <c r="J187" s="11">
        <v>353.5</v>
      </c>
      <c r="K187" s="11">
        <v>382.3</v>
      </c>
      <c r="L187" s="11">
        <v>367.2</v>
      </c>
      <c r="M187" s="11">
        <v>336.9</v>
      </c>
      <c r="N187" s="11">
        <v>766</v>
      </c>
    </row>
    <row r="188" spans="2:14" x14ac:dyDescent="0.25">
      <c r="B188" s="1" t="s">
        <v>182</v>
      </c>
      <c r="C188" s="11">
        <v>644.190563</v>
      </c>
      <c r="D188" s="11">
        <v>678.90899999999999</v>
      </c>
      <c r="E188" s="11">
        <v>672.85006399999997</v>
      </c>
      <c r="F188" s="11">
        <v>762.15700000000004</v>
      </c>
      <c r="G188" s="11">
        <v>797.56800199999998</v>
      </c>
      <c r="H188" s="11">
        <v>795.45299999999997</v>
      </c>
      <c r="I188" s="11">
        <v>799.09446500000001</v>
      </c>
      <c r="J188" s="11">
        <v>824.3</v>
      </c>
      <c r="K188" s="11">
        <v>792.6</v>
      </c>
      <c r="L188" s="11">
        <v>820.8</v>
      </c>
      <c r="M188" s="11">
        <v>823.6</v>
      </c>
      <c r="N188" s="11">
        <v>679.1</v>
      </c>
    </row>
    <row r="189" spans="2:14" x14ac:dyDescent="0.25">
      <c r="B189" s="24" t="s">
        <v>183</v>
      </c>
      <c r="C189" s="25">
        <f>SUM(C185:C188)</f>
        <v>6635.147242</v>
      </c>
      <c r="D189" s="25">
        <f t="shared" ref="D189:N189" si="43">SUM(D185:D188)</f>
        <v>7019.2199999999993</v>
      </c>
      <c r="E189" s="25">
        <f t="shared" si="43"/>
        <v>7023.7388410000003</v>
      </c>
      <c r="F189" s="25">
        <f t="shared" si="43"/>
        <v>6250.6019999999999</v>
      </c>
      <c r="G189" s="25">
        <f t="shared" si="43"/>
        <v>5493.005932</v>
      </c>
      <c r="H189" s="25">
        <f t="shared" si="43"/>
        <v>5390.7990000000009</v>
      </c>
      <c r="I189" s="25">
        <f t="shared" si="43"/>
        <v>6066.8961980000004</v>
      </c>
      <c r="J189" s="25">
        <f t="shared" si="43"/>
        <v>5327.8980000000001</v>
      </c>
      <c r="K189" s="25">
        <f t="shared" si="43"/>
        <v>6410.3</v>
      </c>
      <c r="L189" s="25">
        <f t="shared" si="43"/>
        <v>4689.8</v>
      </c>
      <c r="M189" s="25">
        <f t="shared" si="43"/>
        <v>5315.1</v>
      </c>
      <c r="N189" s="25">
        <f t="shared" si="43"/>
        <v>5257.2000000000007</v>
      </c>
    </row>
    <row r="191" spans="2:14" x14ac:dyDescent="0.25">
      <c r="B191" s="1" t="s">
        <v>184</v>
      </c>
    </row>
    <row r="192" spans="2:14" x14ac:dyDescent="0.25">
      <c r="B192" s="1" t="s">
        <v>185</v>
      </c>
      <c r="C192" s="11">
        <v>19.176397000000001</v>
      </c>
      <c r="D192" s="11">
        <v>19.175999999999998</v>
      </c>
      <c r="E192" s="11">
        <v>19.176397000000001</v>
      </c>
      <c r="F192" s="11">
        <v>21.006</v>
      </c>
      <c r="G192" s="11">
        <v>21.005991000000002</v>
      </c>
      <c r="H192" s="11">
        <v>21.006</v>
      </c>
      <c r="I192" s="11">
        <v>21.005991000000002</v>
      </c>
      <c r="J192" s="11">
        <v>21.4</v>
      </c>
      <c r="K192" s="11">
        <v>21.4</v>
      </c>
      <c r="L192" s="11">
        <v>21.4</v>
      </c>
      <c r="M192" s="11">
        <v>21.4</v>
      </c>
      <c r="N192" s="11">
        <v>20.7</v>
      </c>
    </row>
    <row r="193" spans="2:14" x14ac:dyDescent="0.25">
      <c r="B193" s="1" t="s">
        <v>186</v>
      </c>
      <c r="C193" s="11">
        <v>9.2183610000000016</v>
      </c>
      <c r="D193" s="11">
        <v>11.66</v>
      </c>
      <c r="E193" s="11">
        <v>10.724433000000001</v>
      </c>
      <c r="F193" s="11">
        <v>106.999</v>
      </c>
      <c r="G193" s="11">
        <v>108.45416899999999</v>
      </c>
      <c r="H193" s="11">
        <v>108.407</v>
      </c>
      <c r="I193" s="11">
        <v>108.404411</v>
      </c>
      <c r="J193" s="11">
        <v>108.2</v>
      </c>
      <c r="K193" s="11">
        <v>106.9</v>
      </c>
      <c r="L193" s="11">
        <v>27.5</v>
      </c>
      <c r="M193" s="11">
        <v>27.4</v>
      </c>
      <c r="N193" s="11">
        <v>22.2</v>
      </c>
    </row>
    <row r="194" spans="2:14" x14ac:dyDescent="0.25">
      <c r="B194" s="1" t="s">
        <v>187</v>
      </c>
      <c r="C194" s="11">
        <v>647.31436800000006</v>
      </c>
      <c r="D194" s="11">
        <v>546.65200000000004</v>
      </c>
      <c r="E194" s="11">
        <v>369.56194999999991</v>
      </c>
      <c r="F194" s="11">
        <v>386.32699999999994</v>
      </c>
      <c r="G194" s="11">
        <v>472.44753899999995</v>
      </c>
      <c r="H194" s="11">
        <v>332.85499999999996</v>
      </c>
      <c r="I194" s="11">
        <v>299.48648600000007</v>
      </c>
      <c r="J194" s="11">
        <v>257.40000000000003</v>
      </c>
      <c r="K194" s="11">
        <v>175.59199999999998</v>
      </c>
      <c r="L194" s="11">
        <v>181.71699999999998</v>
      </c>
      <c r="M194" s="11">
        <v>404.59199999999998</v>
      </c>
      <c r="N194" s="11">
        <v>435.44899999999996</v>
      </c>
    </row>
    <row r="195" spans="2:14" x14ac:dyDescent="0.25">
      <c r="B195" s="24" t="s">
        <v>188</v>
      </c>
      <c r="C195" s="25">
        <f>SUM(C192:C194)</f>
        <v>675.70912600000008</v>
      </c>
      <c r="D195" s="25">
        <f t="shared" ref="D195:N195" si="44">SUM(D192:D194)</f>
        <v>577.48800000000006</v>
      </c>
      <c r="E195" s="25">
        <f t="shared" si="44"/>
        <v>399.4627799999999</v>
      </c>
      <c r="F195" s="25">
        <f t="shared" si="44"/>
        <v>514.33199999999988</v>
      </c>
      <c r="G195" s="25">
        <f t="shared" si="44"/>
        <v>601.90769899999998</v>
      </c>
      <c r="H195" s="25">
        <f t="shared" si="44"/>
        <v>462.26799999999997</v>
      </c>
      <c r="I195" s="25">
        <f t="shared" si="44"/>
        <v>428.8968880000001</v>
      </c>
      <c r="J195" s="25">
        <f t="shared" si="44"/>
        <v>387</v>
      </c>
      <c r="K195" s="25">
        <f t="shared" si="44"/>
        <v>303.892</v>
      </c>
      <c r="L195" s="25">
        <f t="shared" si="44"/>
        <v>230.61699999999999</v>
      </c>
      <c r="M195" s="25">
        <f t="shared" si="44"/>
        <v>453.392</v>
      </c>
      <c r="N195" s="25">
        <f t="shared" si="44"/>
        <v>478.34899999999993</v>
      </c>
    </row>
    <row r="197" spans="2:14" x14ac:dyDescent="0.25">
      <c r="B197" s="32" t="s">
        <v>189</v>
      </c>
      <c r="C197" s="33">
        <f>SUM(C189,C195)</f>
        <v>7310.8563679999997</v>
      </c>
      <c r="D197" s="33">
        <f t="shared" ref="D197:N197" si="45">SUM(D189,D195)</f>
        <v>7596.7079999999996</v>
      </c>
      <c r="E197" s="33">
        <f t="shared" si="45"/>
        <v>7423.2016210000002</v>
      </c>
      <c r="F197" s="33">
        <f t="shared" si="45"/>
        <v>6764.9339999999993</v>
      </c>
      <c r="G197" s="33">
        <f t="shared" si="45"/>
        <v>6094.9136310000004</v>
      </c>
      <c r="H197" s="33">
        <f t="shared" si="45"/>
        <v>5853.0670000000009</v>
      </c>
      <c r="I197" s="33">
        <f t="shared" si="45"/>
        <v>6495.7930860000006</v>
      </c>
      <c r="J197" s="33">
        <f t="shared" si="45"/>
        <v>5714.8980000000001</v>
      </c>
      <c r="K197" s="33">
        <f t="shared" si="45"/>
        <v>6714.192</v>
      </c>
      <c r="L197" s="33">
        <f t="shared" si="45"/>
        <v>4920.4170000000004</v>
      </c>
      <c r="M197" s="33">
        <f t="shared" si="45"/>
        <v>5768.4920000000002</v>
      </c>
      <c r="N197" s="33">
        <f t="shared" si="45"/>
        <v>5735.5490000000009</v>
      </c>
    </row>
    <row r="199" spans="2:14" x14ac:dyDescent="0.25">
      <c r="B199" s="1" t="s">
        <v>190</v>
      </c>
    </row>
    <row r="200" spans="2:14" x14ac:dyDescent="0.25">
      <c r="B200" s="1" t="s">
        <v>87</v>
      </c>
      <c r="C200" s="11">
        <v>0</v>
      </c>
      <c r="D200" s="11">
        <v>0</v>
      </c>
      <c r="E200" s="11">
        <v>0</v>
      </c>
      <c r="F200" s="11">
        <v>0</v>
      </c>
      <c r="G200" s="11">
        <v>1506.0621529999999</v>
      </c>
      <c r="H200" s="11">
        <v>2125.0830000000001</v>
      </c>
      <c r="I200" s="11">
        <v>523.14002099999993</v>
      </c>
      <c r="J200" s="11">
        <v>1095.2</v>
      </c>
      <c r="K200" s="11">
        <v>271.2</v>
      </c>
      <c r="L200" s="11">
        <v>669.8</v>
      </c>
      <c r="M200" s="11">
        <v>0</v>
      </c>
      <c r="N200" s="11">
        <v>0</v>
      </c>
    </row>
    <row r="201" spans="2:14" x14ac:dyDescent="0.25">
      <c r="B201" s="1" t="s">
        <v>191</v>
      </c>
      <c r="C201" s="11">
        <v>106.36499999999999</v>
      </c>
      <c r="D201" s="11">
        <v>105.09399999999999</v>
      </c>
      <c r="E201" s="11">
        <v>151.58099999999999</v>
      </c>
      <c r="F201" s="11">
        <v>151.58099999999999</v>
      </c>
      <c r="G201" s="11">
        <v>181.79400000000001</v>
      </c>
      <c r="H201" s="11">
        <v>181.79400000000001</v>
      </c>
      <c r="I201" s="11">
        <v>240.23599999999999</v>
      </c>
      <c r="J201" s="11">
        <v>235.142</v>
      </c>
      <c r="K201" s="11">
        <v>222.7</v>
      </c>
      <c r="L201" s="11">
        <v>225</v>
      </c>
      <c r="M201" s="11">
        <v>175.8</v>
      </c>
      <c r="N201" s="11">
        <v>168.1</v>
      </c>
    </row>
    <row r="202" spans="2:14" x14ac:dyDescent="0.25">
      <c r="B202" s="1" t="s">
        <v>192</v>
      </c>
      <c r="C202" s="11">
        <v>258.91500000000002</v>
      </c>
      <c r="D202" s="11">
        <v>250.09</v>
      </c>
      <c r="E202" s="11">
        <v>239.45699999999999</v>
      </c>
      <c r="F202" s="11">
        <v>225.99299999999999</v>
      </c>
      <c r="G202" s="11">
        <v>231.81399999999999</v>
      </c>
      <c r="H202" s="11">
        <v>204.65600000000001</v>
      </c>
      <c r="I202" s="11">
        <v>176.886</v>
      </c>
      <c r="J202" s="11">
        <v>223.8</v>
      </c>
      <c r="K202" s="11">
        <v>207.1</v>
      </c>
      <c r="L202" s="11">
        <v>188.8</v>
      </c>
      <c r="M202" s="11">
        <v>161</v>
      </c>
      <c r="N202" s="11">
        <v>235.5</v>
      </c>
    </row>
    <row r="203" spans="2:14" x14ac:dyDescent="0.25">
      <c r="B203" s="24" t="s">
        <v>193</v>
      </c>
      <c r="C203" s="25">
        <f>SUM(C200:C202)</f>
        <v>365.28000000000003</v>
      </c>
      <c r="D203" s="25">
        <f t="shared" ref="D203:N203" si="46">SUM(D200:D202)</f>
        <v>355.18399999999997</v>
      </c>
      <c r="E203" s="25">
        <f t="shared" si="46"/>
        <v>391.03800000000001</v>
      </c>
      <c r="F203" s="25">
        <f t="shared" si="46"/>
        <v>377.57399999999996</v>
      </c>
      <c r="G203" s="25">
        <f t="shared" si="46"/>
        <v>1919.670153</v>
      </c>
      <c r="H203" s="25">
        <f t="shared" si="46"/>
        <v>2511.5329999999999</v>
      </c>
      <c r="I203" s="25">
        <f t="shared" si="46"/>
        <v>940.26202099999989</v>
      </c>
      <c r="J203" s="25">
        <f t="shared" si="46"/>
        <v>1554.1420000000001</v>
      </c>
      <c r="K203" s="25">
        <f t="shared" si="46"/>
        <v>701</v>
      </c>
      <c r="L203" s="25">
        <f t="shared" si="46"/>
        <v>1083.5999999999999</v>
      </c>
      <c r="M203" s="25">
        <f t="shared" si="46"/>
        <v>336.8</v>
      </c>
      <c r="N203" s="25">
        <f t="shared" si="46"/>
        <v>403.6</v>
      </c>
    </row>
    <row r="205" spans="2:14" x14ac:dyDescent="0.25">
      <c r="B205" s="1" t="s">
        <v>194</v>
      </c>
    </row>
    <row r="206" spans="2:14" x14ac:dyDescent="0.25">
      <c r="B206" s="1" t="s">
        <v>195</v>
      </c>
      <c r="C206" s="11">
        <v>301.77752100000009</v>
      </c>
      <c r="D206" s="11">
        <v>306.55799999999999</v>
      </c>
      <c r="E206" s="11">
        <v>388.38883999999996</v>
      </c>
      <c r="F206" s="11">
        <v>543.78300000000002</v>
      </c>
      <c r="G206" s="11">
        <v>535.82089899999994</v>
      </c>
      <c r="H206" s="11">
        <v>354.68900000000002</v>
      </c>
      <c r="I206" s="11">
        <v>273.03944000000007</v>
      </c>
      <c r="J206" s="11">
        <v>483.7</v>
      </c>
      <c r="K206" s="11">
        <v>555.20000000000005</v>
      </c>
      <c r="L206" s="11">
        <v>516.9</v>
      </c>
      <c r="M206" s="11">
        <v>387.1</v>
      </c>
      <c r="N206" s="11">
        <v>358.5</v>
      </c>
    </row>
    <row r="207" spans="2:14" x14ac:dyDescent="0.25">
      <c r="B207" s="1" t="s">
        <v>196</v>
      </c>
      <c r="C207" s="11">
        <v>20.030768999999999</v>
      </c>
      <c r="D207" s="11">
        <v>18.294</v>
      </c>
      <c r="E207" s="11">
        <v>22.229344000000001</v>
      </c>
      <c r="F207" s="11">
        <v>13.768000000000001</v>
      </c>
      <c r="G207" s="11">
        <v>19.639427000000001</v>
      </c>
      <c r="H207" s="11">
        <v>24.655999999999999</v>
      </c>
      <c r="I207" s="11">
        <v>22.987275</v>
      </c>
      <c r="J207" s="11">
        <v>18</v>
      </c>
      <c r="K207" s="11">
        <v>23.4</v>
      </c>
      <c r="L207" s="11">
        <v>21.7</v>
      </c>
      <c r="M207" s="11">
        <v>23.5</v>
      </c>
      <c r="N207" s="11">
        <v>16.399999999999999</v>
      </c>
    </row>
    <row r="208" spans="2:14" x14ac:dyDescent="0.25">
      <c r="B208" s="1" t="s">
        <v>166</v>
      </c>
      <c r="C208" s="11">
        <v>0.35720499999999999</v>
      </c>
      <c r="D208" s="11">
        <v>0.21</v>
      </c>
      <c r="E208" s="11">
        <v>2.5047030000000001</v>
      </c>
      <c r="F208" s="11">
        <v>48.165999999999997</v>
      </c>
      <c r="G208" s="11">
        <v>0.74705699999999997</v>
      </c>
      <c r="H208" s="11">
        <v>0</v>
      </c>
      <c r="I208" s="11">
        <v>42.369244999999999</v>
      </c>
      <c r="J208" s="11">
        <v>1.7</v>
      </c>
      <c r="K208" s="11">
        <v>0</v>
      </c>
      <c r="L208" s="11">
        <v>11.8</v>
      </c>
      <c r="M208" s="11">
        <v>3.9</v>
      </c>
      <c r="N208" s="11">
        <v>20</v>
      </c>
    </row>
    <row r="209" spans="2:15" x14ac:dyDescent="0.25">
      <c r="B209" s="1" t="s">
        <v>197</v>
      </c>
      <c r="C209" s="11">
        <v>45.706327999999999</v>
      </c>
      <c r="D209" s="11">
        <v>42.716999999999999</v>
      </c>
      <c r="E209" s="11">
        <v>38.546816</v>
      </c>
      <c r="F209" s="11">
        <v>22.242999999999999</v>
      </c>
      <c r="G209" s="11">
        <v>25.20899</v>
      </c>
      <c r="H209" s="11">
        <v>7.4489999999999998</v>
      </c>
      <c r="I209" s="11">
        <v>8.9679660000000005</v>
      </c>
      <c r="J209" s="11">
        <v>8.8000000000000007</v>
      </c>
      <c r="K209" s="11">
        <v>14.2</v>
      </c>
      <c r="L209" s="11">
        <v>9</v>
      </c>
      <c r="M209" s="11">
        <v>6</v>
      </c>
      <c r="N209" s="11">
        <v>9.6</v>
      </c>
    </row>
    <row r="210" spans="2:15" x14ac:dyDescent="0.25">
      <c r="B210" s="1" t="s">
        <v>198</v>
      </c>
      <c r="C210" s="11">
        <v>93.617637999999943</v>
      </c>
      <c r="D210" s="11">
        <v>230.45699999999999</v>
      </c>
      <c r="E210" s="11">
        <v>287.02065899999991</v>
      </c>
      <c r="F210" s="11">
        <v>101.87</v>
      </c>
      <c r="G210" s="11">
        <v>129.21379100000001</v>
      </c>
      <c r="H210" s="11">
        <v>266.33399999999995</v>
      </c>
      <c r="I210" s="11">
        <v>265.23362899999995</v>
      </c>
      <c r="J210" s="11">
        <v>133.5</v>
      </c>
      <c r="K210" s="11">
        <v>91.2</v>
      </c>
      <c r="L210" s="11">
        <v>259.89999999999998</v>
      </c>
      <c r="M210" s="11">
        <v>297.3</v>
      </c>
      <c r="N210" s="11">
        <v>107.2</v>
      </c>
    </row>
    <row r="211" spans="2:15" x14ac:dyDescent="0.25">
      <c r="B211" s="1" t="s">
        <v>199</v>
      </c>
      <c r="C211" s="11">
        <v>604.29339900000002</v>
      </c>
      <c r="D211" s="11">
        <v>653.16700000000003</v>
      </c>
      <c r="E211" s="11">
        <v>719.31253099999992</v>
      </c>
      <c r="F211" s="11">
        <v>689.56299999999999</v>
      </c>
      <c r="G211" s="11">
        <v>502.03549699999996</v>
      </c>
      <c r="H211" s="11">
        <v>745.54700000000003</v>
      </c>
      <c r="I211" s="11">
        <v>1099.088287</v>
      </c>
      <c r="J211" s="11">
        <v>831.8</v>
      </c>
      <c r="K211" s="11">
        <v>728.4</v>
      </c>
      <c r="L211" s="11">
        <v>751.7</v>
      </c>
      <c r="M211" s="11">
        <v>702.3</v>
      </c>
      <c r="N211" s="11">
        <v>641.1</v>
      </c>
    </row>
    <row r="212" spans="2:15" x14ac:dyDescent="0.25">
      <c r="B212" s="1" t="s">
        <v>200</v>
      </c>
      <c r="C212" s="11">
        <v>350</v>
      </c>
      <c r="D212" s="11">
        <v>350</v>
      </c>
      <c r="E212" s="11">
        <v>350</v>
      </c>
      <c r="F212" s="11">
        <v>351.8</v>
      </c>
      <c r="G212" s="11">
        <v>226.8</v>
      </c>
      <c r="H212" s="11">
        <v>226.8</v>
      </c>
      <c r="I212" s="11">
        <v>226.8</v>
      </c>
      <c r="J212" s="11">
        <v>419.2</v>
      </c>
      <c r="K212" s="11">
        <v>448.70799999999997</v>
      </c>
      <c r="L212" s="11">
        <v>486.58299999999997</v>
      </c>
      <c r="M212" s="11">
        <v>171.208</v>
      </c>
      <c r="N212" s="11">
        <v>115.851</v>
      </c>
    </row>
    <row r="213" spans="2:15" x14ac:dyDescent="0.25">
      <c r="B213" s="24" t="s">
        <v>201</v>
      </c>
      <c r="C213" s="25">
        <f>SUM(C206:C212)</f>
        <v>1415.78286</v>
      </c>
      <c r="D213" s="25">
        <f t="shared" ref="D213:N213" si="47">SUM(D206:D212)</f>
        <v>1601.4029999999998</v>
      </c>
      <c r="E213" s="25">
        <f t="shared" si="47"/>
        <v>1808.0028929999999</v>
      </c>
      <c r="F213" s="25">
        <f t="shared" si="47"/>
        <v>1771.193</v>
      </c>
      <c r="G213" s="25">
        <f t="shared" si="47"/>
        <v>1439.465661</v>
      </c>
      <c r="H213" s="25">
        <f t="shared" si="47"/>
        <v>1625.4749999999999</v>
      </c>
      <c r="I213" s="25">
        <f t="shared" si="47"/>
        <v>1938.485842</v>
      </c>
      <c r="J213" s="25">
        <f t="shared" si="47"/>
        <v>1896.7</v>
      </c>
      <c r="K213" s="25">
        <f t="shared" si="47"/>
        <v>1861.1080000000002</v>
      </c>
      <c r="L213" s="25">
        <f t="shared" si="47"/>
        <v>2057.5830000000001</v>
      </c>
      <c r="M213" s="25">
        <f t="shared" si="47"/>
        <v>1591.308</v>
      </c>
      <c r="N213" s="25">
        <f t="shared" si="47"/>
        <v>1268.6509999999998</v>
      </c>
    </row>
    <row r="215" spans="2:15" x14ac:dyDescent="0.25">
      <c r="B215" s="32" t="s">
        <v>202</v>
      </c>
      <c r="C215" s="33">
        <f>SUM(C203,C213)</f>
        <v>1781.06286</v>
      </c>
      <c r="D215" s="33">
        <f t="shared" ref="D215:N215" si="48">SUM(D203,D213)</f>
        <v>1956.5869999999998</v>
      </c>
      <c r="E215" s="33">
        <f t="shared" si="48"/>
        <v>2199.0408929999999</v>
      </c>
      <c r="F215" s="33">
        <f t="shared" si="48"/>
        <v>2148.7669999999998</v>
      </c>
      <c r="G215" s="33">
        <f t="shared" si="48"/>
        <v>3359.1358140000002</v>
      </c>
      <c r="H215" s="33">
        <f t="shared" si="48"/>
        <v>4137.0079999999998</v>
      </c>
      <c r="I215" s="33">
        <f t="shared" si="48"/>
        <v>2878.7478630000001</v>
      </c>
      <c r="J215" s="33">
        <f t="shared" si="48"/>
        <v>3450.8420000000001</v>
      </c>
      <c r="K215" s="33">
        <f t="shared" si="48"/>
        <v>2562.1080000000002</v>
      </c>
      <c r="L215" s="33">
        <f t="shared" si="48"/>
        <v>3141.183</v>
      </c>
      <c r="M215" s="33">
        <f t="shared" si="48"/>
        <v>1928.1079999999999</v>
      </c>
      <c r="N215" s="33">
        <f t="shared" si="48"/>
        <v>1672.2509999999997</v>
      </c>
    </row>
    <row r="217" spans="2:15" x14ac:dyDescent="0.25">
      <c r="B217" s="32" t="s">
        <v>203</v>
      </c>
      <c r="C217" s="33">
        <f>SUM(C182,C197,C215)</f>
        <v>9632.7442280000032</v>
      </c>
      <c r="D217" s="33">
        <f t="shared" ref="D217:N217" si="49">SUM(D182,D197,D215)</f>
        <v>9965.118000000004</v>
      </c>
      <c r="E217" s="33">
        <f t="shared" si="49"/>
        <v>10558.695514000005</v>
      </c>
      <c r="F217" s="33">
        <f t="shared" si="49"/>
        <v>10179.886934398879</v>
      </c>
      <c r="G217" s="33">
        <f t="shared" si="49"/>
        <v>10649.897445000006</v>
      </c>
      <c r="H217" s="33">
        <f t="shared" si="49"/>
        <v>11265.302000000005</v>
      </c>
      <c r="I217" s="33">
        <f t="shared" si="49"/>
        <v>10565.935949000004</v>
      </c>
      <c r="J217" s="33">
        <f t="shared" si="49"/>
        <v>10024.339996624485</v>
      </c>
      <c r="K217" s="33">
        <f t="shared" si="49"/>
        <v>9890.8013662382928</v>
      </c>
      <c r="L217" s="33">
        <f t="shared" si="49"/>
        <v>10345.708741289494</v>
      </c>
      <c r="M217" s="33">
        <f t="shared" si="49"/>
        <v>10017.086687231395</v>
      </c>
      <c r="N217" s="33">
        <f t="shared" si="49"/>
        <v>9775.3603483143288</v>
      </c>
    </row>
    <row r="219" spans="2:15" x14ac:dyDescent="0.25">
      <c r="B219" s="19"/>
      <c r="C219" s="19"/>
      <c r="D219" s="19"/>
      <c r="E219" s="20"/>
      <c r="F219" s="20"/>
      <c r="G219" s="20"/>
      <c r="H219" s="20"/>
      <c r="I219" s="21"/>
      <c r="J219" s="20"/>
      <c r="K219" s="20"/>
      <c r="L219" s="20"/>
      <c r="M219" s="20"/>
      <c r="N219" s="22"/>
      <c r="O219" s="23"/>
    </row>
    <row r="220" spans="2:15" x14ac:dyDescent="0.25"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</row>
    <row r="221" spans="2:15" x14ac:dyDescent="0.25">
      <c r="B221" s="8" t="s">
        <v>204</v>
      </c>
      <c r="C221" s="9" t="str">
        <f t="shared" ref="C221:N221" si="50">+C$3</f>
        <v>Q1 2023</v>
      </c>
      <c r="D221" s="9" t="str">
        <f t="shared" si="50"/>
        <v>Q2 2023</v>
      </c>
      <c r="E221" s="9" t="str">
        <f t="shared" si="50"/>
        <v>Q3 2023</v>
      </c>
      <c r="F221" s="9" t="str">
        <f t="shared" si="50"/>
        <v>Q4 2023</v>
      </c>
      <c r="G221" s="9" t="str">
        <f t="shared" si="50"/>
        <v>Q1 2024</v>
      </c>
      <c r="H221" s="9" t="str">
        <f t="shared" si="50"/>
        <v>Q2 2024</v>
      </c>
      <c r="I221" s="9" t="str">
        <f t="shared" si="50"/>
        <v>Q3 2024</v>
      </c>
      <c r="J221" s="9" t="str">
        <f t="shared" si="50"/>
        <v>Q4 2024</v>
      </c>
      <c r="K221" s="9" t="str">
        <f t="shared" si="50"/>
        <v>Q1 2025</v>
      </c>
      <c r="L221" s="9" t="str">
        <f t="shared" si="50"/>
        <v>Q2 2025</v>
      </c>
      <c r="M221" s="9" t="str">
        <f t="shared" si="50"/>
        <v>Q3 2025</v>
      </c>
      <c r="N221" s="9" t="str">
        <f t="shared" si="50"/>
        <v>Q4 2025</v>
      </c>
    </row>
    <row r="222" spans="2:15" x14ac:dyDescent="0.25">
      <c r="B222" s="1" t="s">
        <v>205</v>
      </c>
      <c r="C222" s="11">
        <f t="shared" ref="C222:N223" si="51">SUM(C161)</f>
        <v>2527.042594</v>
      </c>
      <c r="D222" s="11">
        <f t="shared" si="51"/>
        <v>2596.7530000000002</v>
      </c>
      <c r="E222" s="11">
        <f t="shared" si="51"/>
        <v>3108.4703159999999</v>
      </c>
      <c r="F222" s="11">
        <f t="shared" si="51"/>
        <v>1662.076</v>
      </c>
      <c r="G222" s="11">
        <f t="shared" si="51"/>
        <v>1922.3369329999998</v>
      </c>
      <c r="H222" s="11">
        <f t="shared" si="51"/>
        <v>2568.136</v>
      </c>
      <c r="I222" s="11">
        <f t="shared" si="51"/>
        <v>2402.3179119999995</v>
      </c>
      <c r="J222" s="11">
        <f t="shared" si="51"/>
        <v>1772.5</v>
      </c>
      <c r="K222" s="11">
        <f t="shared" si="51"/>
        <v>2415.6999999999998</v>
      </c>
      <c r="L222" s="11">
        <f t="shared" si="51"/>
        <v>1893.5</v>
      </c>
      <c r="M222" s="11">
        <f t="shared" si="51"/>
        <v>2122.6999999999998</v>
      </c>
      <c r="N222" s="11">
        <f t="shared" si="51"/>
        <v>1449.5</v>
      </c>
    </row>
    <row r="223" spans="2:15" x14ac:dyDescent="0.25">
      <c r="B223" s="1" t="s">
        <v>206</v>
      </c>
      <c r="C223" s="11">
        <f t="shared" si="51"/>
        <v>1336.0985109999999</v>
      </c>
      <c r="D223" s="11">
        <f t="shared" si="51"/>
        <v>1748.461</v>
      </c>
      <c r="E223" s="11">
        <f t="shared" si="51"/>
        <v>1789.8211899999999</v>
      </c>
      <c r="F223" s="11">
        <f t="shared" si="51"/>
        <v>1083.4559999999999</v>
      </c>
      <c r="G223" s="11">
        <f t="shared" si="51"/>
        <v>1451.7670999999998</v>
      </c>
      <c r="H223" s="11">
        <f t="shared" si="51"/>
        <v>1955.44</v>
      </c>
      <c r="I223" s="11">
        <f t="shared" si="51"/>
        <v>1607.3717279999998</v>
      </c>
      <c r="J223" s="11">
        <f t="shared" si="51"/>
        <v>1287</v>
      </c>
      <c r="K223" s="11">
        <f t="shared" si="51"/>
        <v>1298.2</v>
      </c>
      <c r="L223" s="11">
        <f t="shared" si="51"/>
        <v>1903.5</v>
      </c>
      <c r="M223" s="11">
        <f t="shared" si="51"/>
        <v>1910.2</v>
      </c>
      <c r="N223" s="11">
        <f t="shared" si="51"/>
        <v>1098.5999999999999</v>
      </c>
    </row>
    <row r="224" spans="2:15" x14ac:dyDescent="0.25">
      <c r="B224" s="1" t="s">
        <v>207</v>
      </c>
      <c r="C224" s="38">
        <f t="shared" ref="C224:N224" si="52">-SUM(C206)</f>
        <v>-301.77752100000009</v>
      </c>
      <c r="D224" s="38">
        <f t="shared" si="52"/>
        <v>-306.55799999999999</v>
      </c>
      <c r="E224" s="38">
        <f t="shared" si="52"/>
        <v>-388.38883999999996</v>
      </c>
      <c r="F224" s="38">
        <f t="shared" si="52"/>
        <v>-543.78300000000002</v>
      </c>
      <c r="G224" s="38">
        <f t="shared" si="52"/>
        <v>-535.82089899999994</v>
      </c>
      <c r="H224" s="38">
        <f t="shared" si="52"/>
        <v>-354.68900000000002</v>
      </c>
      <c r="I224" s="38">
        <f t="shared" si="52"/>
        <v>-273.03944000000007</v>
      </c>
      <c r="J224" s="38">
        <f t="shared" si="52"/>
        <v>-483.7</v>
      </c>
      <c r="K224" s="38">
        <f t="shared" si="52"/>
        <v>-555.20000000000005</v>
      </c>
      <c r="L224" s="38">
        <f t="shared" si="52"/>
        <v>-516.9</v>
      </c>
      <c r="M224" s="38">
        <f t="shared" si="52"/>
        <v>-387.1</v>
      </c>
      <c r="N224" s="38">
        <f t="shared" si="52"/>
        <v>-358.5</v>
      </c>
    </row>
    <row r="225" spans="2:15" x14ac:dyDescent="0.25">
      <c r="B225" s="1" t="s">
        <v>208</v>
      </c>
      <c r="C225" s="38">
        <f t="shared" ref="C225:N225" si="53">SUM(C163:C167)-SUM(C207:C211)</f>
        <v>699.29617000000019</v>
      </c>
      <c r="D225" s="38">
        <f t="shared" si="53"/>
        <v>555.05299999999988</v>
      </c>
      <c r="E225" s="38">
        <f t="shared" si="53"/>
        <v>528.1648110000001</v>
      </c>
      <c r="F225" s="38">
        <f t="shared" si="53"/>
        <v>480.35700000000008</v>
      </c>
      <c r="G225" s="38">
        <f t="shared" si="53"/>
        <v>940.59074399999986</v>
      </c>
      <c r="H225" s="38">
        <f t="shared" si="53"/>
        <v>244.10300000000007</v>
      </c>
      <c r="I225" s="38">
        <f t="shared" si="53"/>
        <v>-467.32548399999996</v>
      </c>
      <c r="J225" s="38">
        <f t="shared" si="53"/>
        <v>-127.30000000000007</v>
      </c>
      <c r="K225" s="38">
        <f t="shared" si="53"/>
        <v>-49.399999999999977</v>
      </c>
      <c r="L225" s="38">
        <f t="shared" si="53"/>
        <v>-435.9</v>
      </c>
      <c r="M225" s="38">
        <f t="shared" si="53"/>
        <v>-604.4</v>
      </c>
      <c r="N225" s="38">
        <f t="shared" si="53"/>
        <v>-179.00099999999998</v>
      </c>
    </row>
    <row r="226" spans="2:15" x14ac:dyDescent="0.25">
      <c r="B226" s="32" t="s">
        <v>209</v>
      </c>
      <c r="C226" s="33">
        <f t="shared" ref="C226:N226" si="54">SUM(C222:C225)</f>
        <v>4260.6597540000002</v>
      </c>
      <c r="D226" s="33">
        <f t="shared" si="54"/>
        <v>4593.7089999999998</v>
      </c>
      <c r="E226" s="33">
        <f t="shared" si="54"/>
        <v>5038.0674770000005</v>
      </c>
      <c r="F226" s="33">
        <f t="shared" si="54"/>
        <v>2682.1060000000002</v>
      </c>
      <c r="G226" s="33">
        <f t="shared" si="54"/>
        <v>3778.8738779999994</v>
      </c>
      <c r="H226" s="33">
        <f t="shared" si="54"/>
        <v>4412.99</v>
      </c>
      <c r="I226" s="33">
        <f t="shared" si="54"/>
        <v>3269.3247159999996</v>
      </c>
      <c r="J226" s="33">
        <f t="shared" si="54"/>
        <v>2448.5</v>
      </c>
      <c r="K226" s="33">
        <f t="shared" si="54"/>
        <v>3109.2999999999997</v>
      </c>
      <c r="L226" s="33">
        <f t="shared" si="54"/>
        <v>2844.2</v>
      </c>
      <c r="M226" s="33">
        <f t="shared" si="54"/>
        <v>3041.3999999999996</v>
      </c>
      <c r="N226" s="33">
        <f t="shared" si="54"/>
        <v>2010.5989999999999</v>
      </c>
    </row>
    <row r="227" spans="2:15" x14ac:dyDescent="0.25"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</row>
    <row r="228" spans="2:15" x14ac:dyDescent="0.25">
      <c r="B228" s="19"/>
      <c r="C228" s="19"/>
      <c r="D228" s="19"/>
      <c r="E228" s="20"/>
      <c r="F228" s="20"/>
      <c r="G228" s="20"/>
      <c r="H228" s="20"/>
      <c r="I228" s="21"/>
      <c r="J228" s="20"/>
      <c r="K228" s="20"/>
      <c r="L228" s="20"/>
      <c r="M228" s="20"/>
      <c r="N228" s="22"/>
      <c r="O228" s="23"/>
    </row>
    <row r="229" spans="2:15" x14ac:dyDescent="0.25"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</row>
    <row r="230" spans="2:15" x14ac:dyDescent="0.25">
      <c r="B230" s="8" t="s">
        <v>210</v>
      </c>
      <c r="C230" s="9" t="str">
        <f t="shared" ref="C230:N230" si="55">+C$3</f>
        <v>Q1 2023</v>
      </c>
      <c r="D230" s="9" t="str">
        <f t="shared" si="55"/>
        <v>Q2 2023</v>
      </c>
      <c r="E230" s="9" t="str">
        <f t="shared" si="55"/>
        <v>Q3 2023</v>
      </c>
      <c r="F230" s="9" t="str">
        <f t="shared" si="55"/>
        <v>Q4 2023</v>
      </c>
      <c r="G230" s="9" t="str">
        <f t="shared" si="55"/>
        <v>Q1 2024</v>
      </c>
      <c r="H230" s="9" t="str">
        <f t="shared" si="55"/>
        <v>Q2 2024</v>
      </c>
      <c r="I230" s="9" t="str">
        <f t="shared" si="55"/>
        <v>Q3 2024</v>
      </c>
      <c r="J230" s="9" t="str">
        <f t="shared" si="55"/>
        <v>Q4 2024</v>
      </c>
      <c r="K230" s="9" t="str">
        <f t="shared" si="55"/>
        <v>Q1 2025</v>
      </c>
      <c r="L230" s="9" t="str">
        <f t="shared" si="55"/>
        <v>Q2 2025</v>
      </c>
      <c r="M230" s="9" t="str">
        <f t="shared" si="55"/>
        <v>Q3 2025</v>
      </c>
      <c r="N230" s="9" t="str">
        <f t="shared" si="55"/>
        <v>Q4 2025</v>
      </c>
    </row>
    <row r="232" spans="2:15" x14ac:dyDescent="0.25">
      <c r="B232" s="1" t="s">
        <v>211</v>
      </c>
    </row>
    <row r="233" spans="2:15" x14ac:dyDescent="0.25">
      <c r="B233" s="1" t="s">
        <v>212</v>
      </c>
      <c r="C233" s="11">
        <f t="shared" ref="C233:N233" si="56">C103</f>
        <v>-303.1350000000001</v>
      </c>
      <c r="D233" s="11">
        <f t="shared" si="56"/>
        <v>-122.17299999999977</v>
      </c>
      <c r="E233" s="11">
        <f t="shared" si="56"/>
        <v>541.02500000000111</v>
      </c>
      <c r="F233" s="11">
        <f t="shared" si="56"/>
        <v>-109.82417105572506</v>
      </c>
      <c r="G233" s="11">
        <f t="shared" si="56"/>
        <v>-113.44899999999956</v>
      </c>
      <c r="H233" s="11">
        <f t="shared" si="56"/>
        <v>67.329999999999103</v>
      </c>
      <c r="I233" s="11">
        <f t="shared" si="56"/>
        <v>-19.651000000001005</v>
      </c>
      <c r="J233" s="11">
        <f t="shared" si="56"/>
        <v>-382.92357531033679</v>
      </c>
      <c r="K233" s="11">
        <f t="shared" si="56"/>
        <v>-281.19493665273609</v>
      </c>
      <c r="L233" s="11">
        <f t="shared" si="56"/>
        <v>-240.94030364093098</v>
      </c>
      <c r="M233" s="11">
        <f t="shared" si="56"/>
        <v>41.817061614717204</v>
      </c>
      <c r="N233" s="11">
        <f t="shared" si="56"/>
        <v>-173.5652227275209</v>
      </c>
    </row>
    <row r="234" spans="2:15" x14ac:dyDescent="0.25">
      <c r="B234" s="1" t="s">
        <v>213</v>
      </c>
      <c r="C234" s="11">
        <v>154.08099999999999</v>
      </c>
      <c r="D234" s="11">
        <v>405.78300000000002</v>
      </c>
      <c r="E234" s="11">
        <v>128.58299999999997</v>
      </c>
      <c r="F234" s="11">
        <v>-374.46100000000001</v>
      </c>
      <c r="G234" s="11">
        <v>171.73099999999999</v>
      </c>
      <c r="H234" s="11">
        <v>17.108000000000004</v>
      </c>
      <c r="I234" s="11">
        <v>185.51199999999994</v>
      </c>
      <c r="J234" s="11">
        <v>532.63800000000015</v>
      </c>
      <c r="K234" s="11">
        <v>95.872</v>
      </c>
      <c r="L234" s="11">
        <v>274.005</v>
      </c>
      <c r="M234" s="11">
        <v>212.131</v>
      </c>
      <c r="N234" s="11">
        <v>128.221</v>
      </c>
    </row>
    <row r="235" spans="2:15" x14ac:dyDescent="0.25">
      <c r="B235" s="1" t="s">
        <v>214</v>
      </c>
      <c r="C235" s="11">
        <v>8.9710000000000001</v>
      </c>
      <c r="D235" s="11">
        <v>-7.8920000000000003</v>
      </c>
      <c r="E235" s="11">
        <v>-10.011000000000001</v>
      </c>
      <c r="F235" s="11">
        <v>-9.8979999999999961</v>
      </c>
      <c r="G235" s="11">
        <v>-1.492</v>
      </c>
      <c r="H235" s="11">
        <v>-3.9539999999999997</v>
      </c>
      <c r="I235" s="11">
        <v>-2.4469999999999992</v>
      </c>
      <c r="J235" s="11">
        <v>-13.000999999999999</v>
      </c>
      <c r="K235" s="11">
        <v>-3.8969999999999998</v>
      </c>
      <c r="L235" s="11">
        <v>-6.9020000000000001</v>
      </c>
      <c r="M235" s="11">
        <v>-8.4160000000000004</v>
      </c>
      <c r="N235" s="11">
        <v>9.9659999999999993</v>
      </c>
    </row>
    <row r="236" spans="2:15" x14ac:dyDescent="0.25">
      <c r="B236" s="24" t="s">
        <v>215</v>
      </c>
      <c r="C236" s="25">
        <f>SUM(C233:C235)</f>
        <v>-140.08300000000011</v>
      </c>
      <c r="D236" s="25">
        <f t="shared" ref="D236:N236" si="57">SUM(D233:D235)</f>
        <v>275.71800000000025</v>
      </c>
      <c r="E236" s="25">
        <f t="shared" si="57"/>
        <v>659.59700000000112</v>
      </c>
      <c r="F236" s="25">
        <f t="shared" si="57"/>
        <v>-494.1831710557251</v>
      </c>
      <c r="G236" s="25">
        <f t="shared" si="57"/>
        <v>56.79000000000044</v>
      </c>
      <c r="H236" s="25">
        <f t="shared" si="57"/>
        <v>80.483999999999114</v>
      </c>
      <c r="I236" s="25">
        <f t="shared" si="57"/>
        <v>163.41399999999894</v>
      </c>
      <c r="J236" s="25">
        <f t="shared" si="57"/>
        <v>136.71342468966336</v>
      </c>
      <c r="K236" s="25">
        <f t="shared" si="57"/>
        <v>-189.21993665273607</v>
      </c>
      <c r="L236" s="25">
        <f t="shared" si="57"/>
        <v>26.162696359069017</v>
      </c>
      <c r="M236" s="25">
        <f t="shared" si="57"/>
        <v>245.53206161471721</v>
      </c>
      <c r="N236" s="25">
        <f t="shared" si="57"/>
        <v>-35.3782227275209</v>
      </c>
    </row>
    <row r="238" spans="2:15" x14ac:dyDescent="0.25">
      <c r="B238" s="1" t="s">
        <v>204</v>
      </c>
    </row>
    <row r="239" spans="2:15" x14ac:dyDescent="0.25">
      <c r="B239" s="1" t="s">
        <v>216</v>
      </c>
      <c r="C239" s="11">
        <v>76.569000000000003</v>
      </c>
      <c r="D239" s="11">
        <v>-413.69100000000003</v>
      </c>
      <c r="E239" s="11">
        <v>-191.49899999999997</v>
      </c>
      <c r="F239" s="11">
        <v>837.64799999999991</v>
      </c>
      <c r="G239" s="11">
        <v>-599.73699999999997</v>
      </c>
      <c r="H239" s="11">
        <v>-192.48300000000006</v>
      </c>
      <c r="I239" s="11">
        <v>644.47199999999998</v>
      </c>
      <c r="J239" s="11">
        <v>452.83400000000006</v>
      </c>
      <c r="K239" s="11">
        <v>-5.141</v>
      </c>
      <c r="L239" s="11">
        <v>-475.18599999999998</v>
      </c>
      <c r="M239" s="11">
        <v>164.99100000000001</v>
      </c>
      <c r="N239" s="11">
        <v>598.61400000000003</v>
      </c>
    </row>
    <row r="240" spans="2:15" x14ac:dyDescent="0.25">
      <c r="B240" s="1" t="s">
        <v>163</v>
      </c>
      <c r="C240" s="11">
        <v>-345.13200000000001</v>
      </c>
      <c r="D240" s="11">
        <v>-8.9089999999999918</v>
      </c>
      <c r="E240" s="11">
        <v>-482.11899999999997</v>
      </c>
      <c r="F240" s="11">
        <v>1126.8240000000001</v>
      </c>
      <c r="G240" s="11">
        <v>-48.125</v>
      </c>
      <c r="H240" s="11">
        <v>-583.62</v>
      </c>
      <c r="I240" s="11">
        <v>208.37200000000001</v>
      </c>
      <c r="J240" s="11">
        <v>631.15800000000002</v>
      </c>
      <c r="K240" s="11">
        <v>-671.92700000000002</v>
      </c>
      <c r="L240" s="11">
        <v>529.25400000000002</v>
      </c>
      <c r="M240" s="11">
        <v>-255.95</v>
      </c>
      <c r="N240" s="11">
        <v>658.42499999999995</v>
      </c>
    </row>
    <row r="241" spans="2:14" x14ac:dyDescent="0.25">
      <c r="B241" s="1" t="s">
        <v>217</v>
      </c>
      <c r="C241" s="11">
        <v>-1.4271299999999769</v>
      </c>
      <c r="D241" s="11">
        <v>95.446799999999996</v>
      </c>
      <c r="E241" s="11">
        <v>178.96802399999999</v>
      </c>
      <c r="F241" s="11">
        <v>-73.54869400000004</v>
      </c>
      <c r="G241" s="11">
        <v>8.2451989999999924</v>
      </c>
      <c r="H241" s="11">
        <v>151.4443</v>
      </c>
      <c r="I241" s="11">
        <v>198.98249399999997</v>
      </c>
      <c r="J241" s="11">
        <v>-257.53699299999994</v>
      </c>
      <c r="K241" s="11">
        <v>86.686999999999998</v>
      </c>
      <c r="L241" s="11">
        <v>86.850999999999999</v>
      </c>
      <c r="M241" s="11">
        <v>-98.486000000000004</v>
      </c>
      <c r="N241" s="11">
        <v>-153.476</v>
      </c>
    </row>
    <row r="242" spans="2:14" x14ac:dyDescent="0.25">
      <c r="B242" s="24" t="s">
        <v>218</v>
      </c>
      <c r="C242" s="25">
        <f>SUM(C239:C241)</f>
        <v>-269.99012999999997</v>
      </c>
      <c r="D242" s="25">
        <f t="shared" ref="D242:N242" si="58">SUM(D239:D241)</f>
        <v>-327.15320000000003</v>
      </c>
      <c r="E242" s="25">
        <f t="shared" si="58"/>
        <v>-494.64997599999992</v>
      </c>
      <c r="F242" s="25">
        <f t="shared" si="58"/>
        <v>1890.9233059999999</v>
      </c>
      <c r="G242" s="25">
        <f t="shared" si="58"/>
        <v>-639.61680100000001</v>
      </c>
      <c r="H242" s="25">
        <f t="shared" si="58"/>
        <v>-624.65870000000007</v>
      </c>
      <c r="I242" s="25">
        <f t="shared" si="58"/>
        <v>1051.8264939999999</v>
      </c>
      <c r="J242" s="25">
        <f t="shared" si="58"/>
        <v>826.45500700000025</v>
      </c>
      <c r="K242" s="25">
        <f t="shared" si="58"/>
        <v>-590.38099999999997</v>
      </c>
      <c r="L242" s="25">
        <f t="shared" si="58"/>
        <v>140.91900000000004</v>
      </c>
      <c r="M242" s="25">
        <f t="shared" si="58"/>
        <v>-189.44499999999999</v>
      </c>
      <c r="N242" s="25">
        <f t="shared" si="58"/>
        <v>1103.5630000000001</v>
      </c>
    </row>
    <row r="244" spans="2:14" x14ac:dyDescent="0.25">
      <c r="B244" s="32" t="s">
        <v>219</v>
      </c>
      <c r="C244" s="33">
        <f>SUM(C236,C242)</f>
        <v>-410.07313000000011</v>
      </c>
      <c r="D244" s="33">
        <f t="shared" ref="D244:N244" si="59">SUM(D236,D242)</f>
        <v>-51.435199999999782</v>
      </c>
      <c r="E244" s="33">
        <f t="shared" si="59"/>
        <v>164.94702400000119</v>
      </c>
      <c r="F244" s="33">
        <f t="shared" si="59"/>
        <v>1396.7401349442748</v>
      </c>
      <c r="G244" s="33">
        <f t="shared" si="59"/>
        <v>-582.82680099999959</v>
      </c>
      <c r="H244" s="33">
        <f t="shared" si="59"/>
        <v>-544.17470000000094</v>
      </c>
      <c r="I244" s="33">
        <f t="shared" si="59"/>
        <v>1215.2404939999988</v>
      </c>
      <c r="J244" s="33">
        <f t="shared" si="59"/>
        <v>963.16843168966363</v>
      </c>
      <c r="K244" s="33">
        <f t="shared" si="59"/>
        <v>-779.60093665273598</v>
      </c>
      <c r="L244" s="33">
        <f t="shared" si="59"/>
        <v>167.08169635906904</v>
      </c>
      <c r="M244" s="33">
        <f t="shared" si="59"/>
        <v>56.087061614717214</v>
      </c>
      <c r="N244" s="33">
        <f t="shared" si="59"/>
        <v>1068.1847772724791</v>
      </c>
    </row>
    <row r="246" spans="2:14" x14ac:dyDescent="0.25">
      <c r="B246" s="1" t="s">
        <v>220</v>
      </c>
    </row>
    <row r="247" spans="2:14" x14ac:dyDescent="0.25">
      <c r="B247" s="1" t="s">
        <v>221</v>
      </c>
      <c r="C247" s="11">
        <v>-2.0990000000000002</v>
      </c>
      <c r="D247" s="11">
        <v>-2.3650000000000002</v>
      </c>
      <c r="E247" s="11">
        <v>-1.6919999999999993</v>
      </c>
      <c r="F247" s="11">
        <v>-0.86500000000000021</v>
      </c>
      <c r="G247" s="11">
        <v>0</v>
      </c>
      <c r="H247" s="11">
        <v>-4.8440000000000003</v>
      </c>
      <c r="I247" s="11">
        <v>0</v>
      </c>
      <c r="J247" s="11">
        <v>-0.54099999999999948</v>
      </c>
      <c r="K247" s="11">
        <v>0</v>
      </c>
      <c r="L247" s="11">
        <v>0</v>
      </c>
      <c r="M247" s="11">
        <v>-2.113</v>
      </c>
      <c r="N247" s="11">
        <v>-2.8929999999999998</v>
      </c>
    </row>
    <row r="248" spans="2:14" x14ac:dyDescent="0.25">
      <c r="B248" s="1" t="s">
        <v>222</v>
      </c>
      <c r="C248" s="11">
        <v>-61.151000000000003</v>
      </c>
      <c r="D248" s="11">
        <v>-70.239999999999981</v>
      </c>
      <c r="E248" s="11">
        <v>-103.79500000000002</v>
      </c>
      <c r="F248" s="11">
        <v>-361.202</v>
      </c>
      <c r="G248" s="11">
        <v>-75.625</v>
      </c>
      <c r="H248" s="11">
        <v>-48.087999999999994</v>
      </c>
      <c r="I248" s="11">
        <v>-65.419999999999987</v>
      </c>
      <c r="J248" s="11">
        <v>-168.29400000000004</v>
      </c>
      <c r="K248" s="11">
        <v>-78.308000000000007</v>
      </c>
      <c r="L248" s="11">
        <v>-84.123000000000005</v>
      </c>
      <c r="M248" s="11">
        <v>-62.045999999999999</v>
      </c>
      <c r="N248" s="11">
        <v>-141.05000000000001</v>
      </c>
    </row>
    <row r="249" spans="2:14" x14ac:dyDescent="0.25">
      <c r="B249" s="1" t="s">
        <v>223</v>
      </c>
      <c r="C249" s="11">
        <v>0</v>
      </c>
      <c r="D249" s="11">
        <v>0</v>
      </c>
      <c r="E249" s="11">
        <v>0</v>
      </c>
      <c r="F249" s="11">
        <v>3.78</v>
      </c>
      <c r="G249" s="11">
        <v>0</v>
      </c>
      <c r="H249" s="11">
        <v>0</v>
      </c>
      <c r="I249" s="11">
        <v>0</v>
      </c>
      <c r="J249" s="11">
        <v>0</v>
      </c>
      <c r="K249" s="11">
        <v>4.9000000000000004</v>
      </c>
      <c r="L249" s="11">
        <v>0</v>
      </c>
      <c r="M249" s="11">
        <v>-0.30399999999999999</v>
      </c>
      <c r="N249" s="11">
        <v>0</v>
      </c>
    </row>
    <row r="250" spans="2:14" x14ac:dyDescent="0.25">
      <c r="B250" s="1" t="s">
        <v>224</v>
      </c>
      <c r="C250" s="11">
        <v>0</v>
      </c>
      <c r="D250" s="11">
        <v>-1.905</v>
      </c>
      <c r="E250" s="11">
        <v>1.905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</row>
    <row r="251" spans="2:14" x14ac:dyDescent="0.25">
      <c r="B251" s="24" t="s">
        <v>225</v>
      </c>
      <c r="C251" s="25">
        <f>SUM(C247:C250)</f>
        <v>-63.25</v>
      </c>
      <c r="D251" s="25">
        <f t="shared" ref="D251:N251" si="60">SUM(D247:D250)</f>
        <v>-74.509999999999977</v>
      </c>
      <c r="E251" s="25">
        <f t="shared" si="60"/>
        <v>-103.58200000000001</v>
      </c>
      <c r="F251" s="25">
        <f t="shared" si="60"/>
        <v>-358.28700000000003</v>
      </c>
      <c r="G251" s="25">
        <f t="shared" si="60"/>
        <v>-75.625</v>
      </c>
      <c r="H251" s="25">
        <f t="shared" si="60"/>
        <v>-52.931999999999995</v>
      </c>
      <c r="I251" s="25">
        <f t="shared" si="60"/>
        <v>-65.419999999999987</v>
      </c>
      <c r="J251" s="25">
        <f t="shared" si="60"/>
        <v>-168.83500000000004</v>
      </c>
      <c r="K251" s="25">
        <f t="shared" si="60"/>
        <v>-73.408000000000001</v>
      </c>
      <c r="L251" s="25">
        <f t="shared" si="60"/>
        <v>-84.123000000000005</v>
      </c>
      <c r="M251" s="25">
        <f t="shared" si="60"/>
        <v>-64.463000000000008</v>
      </c>
      <c r="N251" s="25">
        <f t="shared" si="60"/>
        <v>-143.94300000000001</v>
      </c>
    </row>
    <row r="253" spans="2:14" x14ac:dyDescent="0.25">
      <c r="B253" s="1" t="s">
        <v>226</v>
      </c>
    </row>
    <row r="254" spans="2:14" x14ac:dyDescent="0.25">
      <c r="B254" s="1" t="s">
        <v>227</v>
      </c>
      <c r="C254" s="11">
        <v>186.57</v>
      </c>
      <c r="D254" s="11">
        <v>121.86700000000002</v>
      </c>
      <c r="E254" s="11">
        <v>226.26800000000003</v>
      </c>
      <c r="F254" s="11">
        <v>-308.42000000000007</v>
      </c>
      <c r="G254" s="11">
        <v>319.91500000000002</v>
      </c>
      <c r="H254" s="11">
        <v>641.23399999999992</v>
      </c>
      <c r="I254" s="11">
        <v>-755.524</v>
      </c>
      <c r="J254" s="11">
        <v>-205.62499999999989</v>
      </c>
      <c r="K254" s="11">
        <v>375.90499999999997</v>
      </c>
      <c r="L254" s="11">
        <v>3524.4360000000001</v>
      </c>
      <c r="M254" s="11">
        <v>-0.77400000000000002</v>
      </c>
      <c r="N254" s="11">
        <v>-304.88499999999999</v>
      </c>
    </row>
    <row r="255" spans="2:14" x14ac:dyDescent="0.25">
      <c r="B255" s="1" t="s">
        <v>228</v>
      </c>
      <c r="C255" s="11">
        <v>-75.704999999999998</v>
      </c>
      <c r="D255" s="11">
        <v>-76.214999999999989</v>
      </c>
      <c r="E255" s="11">
        <v>-75.84</v>
      </c>
      <c r="F255" s="11">
        <v>-73.54000000000002</v>
      </c>
      <c r="G255" s="11">
        <v>-76.206000000000003</v>
      </c>
      <c r="H255" s="11">
        <v>-78.319000000000003</v>
      </c>
      <c r="I255" s="11">
        <v>-76.287000000000006</v>
      </c>
      <c r="J255" s="11">
        <v>-47.514999999999986</v>
      </c>
      <c r="K255" s="11">
        <v>-70.141000000000005</v>
      </c>
      <c r="L255" s="11">
        <v>-70.802999999999997</v>
      </c>
      <c r="M255" s="11">
        <v>-71.293999999999997</v>
      </c>
      <c r="N255" s="11">
        <v>-73.218999999999994</v>
      </c>
    </row>
    <row r="256" spans="2:14" x14ac:dyDescent="0.25">
      <c r="B256" s="1" t="s">
        <v>229</v>
      </c>
      <c r="C256" s="11">
        <v>0</v>
      </c>
      <c r="D256" s="11">
        <v>0</v>
      </c>
      <c r="E256" s="11">
        <v>0</v>
      </c>
      <c r="F256" s="11">
        <v>-288.09400000000005</v>
      </c>
      <c r="G256" s="11">
        <v>0</v>
      </c>
      <c r="H256" s="11">
        <v>0</v>
      </c>
      <c r="I256" s="11">
        <v>0</v>
      </c>
      <c r="J256" s="11">
        <v>-82.197999999999993</v>
      </c>
      <c r="K256" s="11">
        <v>0</v>
      </c>
      <c r="L256" s="11">
        <v>-2819.5189999999998</v>
      </c>
      <c r="M256" s="11">
        <v>0</v>
      </c>
      <c r="N256" s="11">
        <v>0</v>
      </c>
    </row>
    <row r="257" spans="2:14" x14ac:dyDescent="0.25">
      <c r="B257" s="1" t="s">
        <v>230</v>
      </c>
      <c r="C257" s="11">
        <v>277.10912999999999</v>
      </c>
      <c r="D257" s="11">
        <v>-8.3737999999999992</v>
      </c>
      <c r="E257" s="11">
        <v>-24.117023999999997</v>
      </c>
      <c r="F257" s="11">
        <v>-8.37430599999999</v>
      </c>
      <c r="G257" s="11">
        <v>-46.449198999999993</v>
      </c>
      <c r="H257" s="11">
        <v>-21.518300000000004</v>
      </c>
      <c r="I257" s="11">
        <v>-68.044494</v>
      </c>
      <c r="J257" s="11">
        <v>-5.9158670000000004</v>
      </c>
      <c r="K257" s="11">
        <v>-101.91800000000001</v>
      </c>
      <c r="L257" s="11">
        <v>-5.9160000000000004</v>
      </c>
      <c r="M257" s="11">
        <v>-101.917</v>
      </c>
      <c r="N257" s="11">
        <v>0</v>
      </c>
    </row>
    <row r="258" spans="2:14" x14ac:dyDescent="0.25">
      <c r="B258" s="1" t="s">
        <v>231</v>
      </c>
      <c r="C258" s="11">
        <v>-46.253999999999998</v>
      </c>
      <c r="D258" s="11">
        <v>-132.791</v>
      </c>
      <c r="E258" s="11">
        <v>-154.75800000000001</v>
      </c>
      <c r="F258" s="11">
        <v>-102.59699999999998</v>
      </c>
      <c r="G258" s="11">
        <v>-53.15</v>
      </c>
      <c r="H258" s="11">
        <v>-23.76700000000001</v>
      </c>
      <c r="I258" s="11">
        <v>-31.887999999999977</v>
      </c>
      <c r="J258" s="11">
        <v>-57.095000000000027</v>
      </c>
      <c r="K258" s="11">
        <v>-29.507999999999999</v>
      </c>
      <c r="L258" s="11">
        <v>-37.875</v>
      </c>
      <c r="M258" s="11">
        <v>-90.054000000000002</v>
      </c>
      <c r="N258" s="11">
        <v>-39.518999999999998</v>
      </c>
    </row>
    <row r="259" spans="2:14" x14ac:dyDescent="0.25">
      <c r="B259" s="24" t="s">
        <v>232</v>
      </c>
      <c r="C259" s="25">
        <f>SUM(C254:C258)</f>
        <v>341.72012999999998</v>
      </c>
      <c r="D259" s="25">
        <f t="shared" ref="D259:N259" si="61">SUM(D254:D258)</f>
        <v>-95.51279999999997</v>
      </c>
      <c r="E259" s="25">
        <f t="shared" si="61"/>
        <v>-28.447023999999985</v>
      </c>
      <c r="F259" s="25">
        <f t="shared" si="61"/>
        <v>-781.025306</v>
      </c>
      <c r="G259" s="25">
        <f t="shared" si="61"/>
        <v>144.109801</v>
      </c>
      <c r="H259" s="25">
        <f t="shared" si="61"/>
        <v>517.62969999999996</v>
      </c>
      <c r="I259" s="25">
        <f t="shared" si="61"/>
        <v>-931.74349400000006</v>
      </c>
      <c r="J259" s="25">
        <f t="shared" si="61"/>
        <v>-398.34886699999987</v>
      </c>
      <c r="K259" s="25">
        <f t="shared" si="61"/>
        <v>174.33799999999994</v>
      </c>
      <c r="L259" s="25">
        <f t="shared" si="61"/>
        <v>590.32300000000043</v>
      </c>
      <c r="M259" s="25">
        <f t="shared" si="61"/>
        <v>-264.03899999999999</v>
      </c>
      <c r="N259" s="25">
        <f t="shared" si="61"/>
        <v>-417.62299999999999</v>
      </c>
    </row>
    <row r="261" spans="2:14" x14ac:dyDescent="0.25">
      <c r="B261" s="32" t="s">
        <v>233</v>
      </c>
      <c r="C261" s="33">
        <f>SUM(C244,C251,C259)</f>
        <v>-131.60300000000012</v>
      </c>
      <c r="D261" s="33">
        <f t="shared" ref="D261:N261" si="62">SUM(D244,D251,D259)</f>
        <v>-221.45799999999974</v>
      </c>
      <c r="E261" s="33">
        <f t="shared" si="62"/>
        <v>32.9180000000012</v>
      </c>
      <c r="F261" s="33">
        <f t="shared" si="62"/>
        <v>257.42782894427478</v>
      </c>
      <c r="G261" s="33">
        <f t="shared" si="62"/>
        <v>-514.34199999999964</v>
      </c>
      <c r="H261" s="33">
        <f t="shared" si="62"/>
        <v>-79.477000000000999</v>
      </c>
      <c r="I261" s="33">
        <f t="shared" si="62"/>
        <v>218.07699999999863</v>
      </c>
      <c r="J261" s="33">
        <f t="shared" si="62"/>
        <v>395.98456468966373</v>
      </c>
      <c r="K261" s="33">
        <f t="shared" si="62"/>
        <v>-678.67093665273603</v>
      </c>
      <c r="L261" s="33">
        <f t="shared" si="62"/>
        <v>673.28169635906943</v>
      </c>
      <c r="M261" s="33">
        <f t="shared" si="62"/>
        <v>-272.41493838528277</v>
      </c>
      <c r="N261" s="33">
        <f t="shared" si="62"/>
        <v>506.61877727247912</v>
      </c>
    </row>
    <row r="263" spans="2:14" x14ac:dyDescent="0.25">
      <c r="B263" s="1" t="s">
        <v>234</v>
      </c>
      <c r="C263" s="11">
        <v>1340.95</v>
      </c>
      <c r="D263" s="11">
        <v>1212.886</v>
      </c>
      <c r="E263" s="11">
        <v>1013.4140000000003</v>
      </c>
      <c r="F263" s="11">
        <v>1021.7030000000016</v>
      </c>
      <c r="G263" s="11">
        <v>1229.5238289442764</v>
      </c>
      <c r="H263" s="11">
        <v>734.12982894427671</v>
      </c>
      <c r="I263" s="11">
        <v>645.7928289442757</v>
      </c>
      <c r="J263" s="11">
        <v>856.14082894427429</v>
      </c>
      <c r="K263" s="11">
        <v>1255.0003936339381</v>
      </c>
      <c r="L263" s="11">
        <v>558.69939363393803</v>
      </c>
      <c r="M263" s="11">
        <v>1228.9993936339386</v>
      </c>
      <c r="N263" s="11">
        <v>956.1993936339386</v>
      </c>
    </row>
    <row r="264" spans="2:14" x14ac:dyDescent="0.25">
      <c r="B264" s="1" t="s">
        <v>84</v>
      </c>
      <c r="C264" s="11">
        <v>3.5390000000000001</v>
      </c>
      <c r="D264" s="11">
        <v>21.985999999999997</v>
      </c>
      <c r="E264" s="11">
        <v>-24.628999999999998</v>
      </c>
      <c r="F264" s="11">
        <v>-49.606999999999999</v>
      </c>
      <c r="G264" s="11">
        <v>18.948</v>
      </c>
      <c r="H264" s="11">
        <v>-8.8600000000000012</v>
      </c>
      <c r="I264" s="11">
        <v>-7.7289999999999992</v>
      </c>
      <c r="J264" s="11">
        <v>2.6680000000000001</v>
      </c>
      <c r="K264" s="11">
        <v>-17.63</v>
      </c>
      <c r="L264" s="11">
        <v>-2.9820000000000002</v>
      </c>
      <c r="M264" s="11">
        <v>-0.38500000000000001</v>
      </c>
      <c r="N264" s="11">
        <v>-9.218</v>
      </c>
    </row>
    <row r="265" spans="2:14" x14ac:dyDescent="0.25">
      <c r="B265" s="32" t="s">
        <v>235</v>
      </c>
      <c r="C265" s="33">
        <f>SUM(C261:C264)</f>
        <v>1212.886</v>
      </c>
      <c r="D265" s="33">
        <f t="shared" ref="D265:N265" si="63">SUM(D261:D264)</f>
        <v>1013.4140000000002</v>
      </c>
      <c r="E265" s="33">
        <f t="shared" si="63"/>
        <v>1021.7030000000015</v>
      </c>
      <c r="F265" s="33">
        <f t="shared" si="63"/>
        <v>1229.5238289442764</v>
      </c>
      <c r="G265" s="33">
        <f t="shared" si="63"/>
        <v>734.12982894427671</v>
      </c>
      <c r="H265" s="33">
        <f t="shared" si="63"/>
        <v>645.7928289442757</v>
      </c>
      <c r="I265" s="33">
        <f t="shared" si="63"/>
        <v>856.14082894427429</v>
      </c>
      <c r="J265" s="33">
        <f t="shared" si="63"/>
        <v>1254.793393633938</v>
      </c>
      <c r="K265" s="33">
        <f t="shared" si="63"/>
        <v>558.69945698120205</v>
      </c>
      <c r="L265" s="33">
        <f t="shared" si="63"/>
        <v>1228.9990899930076</v>
      </c>
      <c r="M265" s="33">
        <f t="shared" si="63"/>
        <v>956.1994552486558</v>
      </c>
      <c r="N265" s="33">
        <f t="shared" si="63"/>
        <v>1453.6001709064176</v>
      </c>
    </row>
    <row r="267" spans="2:14" x14ac:dyDescent="0.25">
      <c r="B267" s="46" t="s">
        <v>236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2:14" x14ac:dyDescent="0.25">
      <c r="B268" s="1" t="s">
        <v>237</v>
      </c>
      <c r="C268" s="11">
        <v>-28.795000000000002</v>
      </c>
      <c r="D268" s="11">
        <v>9.2900000000000027</v>
      </c>
      <c r="E268" s="11">
        <v>-9.2900000000000027</v>
      </c>
      <c r="F268" s="11">
        <v>-6.3320000000000007</v>
      </c>
      <c r="G268" s="11">
        <v>-6.516</v>
      </c>
      <c r="H268" s="11">
        <v>-12.078000000000001</v>
      </c>
      <c r="I268" s="11">
        <v>-9.2049999999999983</v>
      </c>
      <c r="J268" s="11">
        <v>-8.7839999999999989</v>
      </c>
      <c r="K268" s="11">
        <v>-8.6660000000000004</v>
      </c>
      <c r="L268" s="11">
        <v>-8.7259999999999991</v>
      </c>
      <c r="M268" s="11">
        <v>-7.8930000000000007</v>
      </c>
      <c r="N268" s="11">
        <v>-7.2739999999999974</v>
      </c>
    </row>
    <row r="269" spans="2:14" x14ac:dyDescent="0.25">
      <c r="B269" s="1" t="s">
        <v>238</v>
      </c>
      <c r="C269" s="11">
        <v>0</v>
      </c>
      <c r="D269" s="11">
        <v>0</v>
      </c>
      <c r="E269" s="11">
        <v>33.347000000000001</v>
      </c>
      <c r="F269" s="11">
        <v>9.5300000000000011</v>
      </c>
      <c r="G269" s="11">
        <v>0</v>
      </c>
      <c r="H269" s="11">
        <v>0</v>
      </c>
      <c r="I269" s="11">
        <v>0</v>
      </c>
      <c r="J269" s="11">
        <v>27.638999999999999</v>
      </c>
      <c r="K269" s="11">
        <v>0</v>
      </c>
      <c r="L269" s="11">
        <v>0</v>
      </c>
      <c r="M269" s="11">
        <v>0</v>
      </c>
      <c r="N269" s="11">
        <v>0</v>
      </c>
    </row>
    <row r="270" spans="2:14" x14ac:dyDescent="0.25">
      <c r="B270" s="1" t="s">
        <v>239</v>
      </c>
      <c r="C270" s="11">
        <v>71.102999999999994</v>
      </c>
      <c r="D270" s="11">
        <v>62.602999999999994</v>
      </c>
      <c r="E270" s="11">
        <v>56.509000000000015</v>
      </c>
      <c r="F270" s="11">
        <v>-825.17600000000004</v>
      </c>
      <c r="G270" s="11">
        <v>90.021000000000001</v>
      </c>
      <c r="H270" s="11">
        <v>101.461</v>
      </c>
      <c r="I270" s="11">
        <v>92.842000000000013</v>
      </c>
      <c r="J270" s="11">
        <v>147.50099999999998</v>
      </c>
      <c r="K270" s="11">
        <v>99.712000000000003</v>
      </c>
      <c r="L270" s="11">
        <v>93.083999999999989</v>
      </c>
      <c r="M270" s="11">
        <v>102.96699999999998</v>
      </c>
      <c r="N270" s="11">
        <v>122.39600000000002</v>
      </c>
    </row>
    <row r="271" spans="2:14" x14ac:dyDescent="0.25">
      <c r="B271" s="1" t="s">
        <v>240</v>
      </c>
      <c r="C271" s="11">
        <v>60.966999999999999</v>
      </c>
      <c r="D271" s="11">
        <v>61.582999999999998</v>
      </c>
      <c r="E271" s="11">
        <v>58.572000000000017</v>
      </c>
      <c r="F271" s="11">
        <v>46.381999999999977</v>
      </c>
      <c r="G271" s="11">
        <v>61.756999999999998</v>
      </c>
      <c r="H271" s="11">
        <v>60.244999999999997</v>
      </c>
      <c r="I271" s="11">
        <v>60.852999999999994</v>
      </c>
      <c r="J271" s="11">
        <v>34.938000000000017</v>
      </c>
      <c r="K271" s="11">
        <v>56.134999999999998</v>
      </c>
      <c r="L271" s="11">
        <v>57.567</v>
      </c>
      <c r="M271" s="11">
        <v>57.192000000000007</v>
      </c>
      <c r="N271" s="11">
        <v>63.806999999999988</v>
      </c>
    </row>
    <row r="272" spans="2:14" x14ac:dyDescent="0.25">
      <c r="B272" s="1" t="s">
        <v>241</v>
      </c>
      <c r="C272" s="11">
        <v>10.93</v>
      </c>
      <c r="D272" s="11">
        <v>10.298000000000002</v>
      </c>
      <c r="E272" s="11">
        <v>9.7909999999999968</v>
      </c>
      <c r="F272" s="11">
        <v>8.4010000000000034</v>
      </c>
      <c r="G272" s="11">
        <v>9.0180000000000007</v>
      </c>
      <c r="H272" s="11">
        <v>8.9469999999999992</v>
      </c>
      <c r="I272" s="11">
        <v>7.8900000000000006</v>
      </c>
      <c r="J272" s="11">
        <v>9.1650000000000027</v>
      </c>
      <c r="K272" s="11">
        <v>9.4610000000000003</v>
      </c>
      <c r="L272" s="11">
        <v>9.1100000000000012</v>
      </c>
      <c r="M272" s="11">
        <v>8.166999999999998</v>
      </c>
      <c r="N272" s="11">
        <v>7.6159999999999997</v>
      </c>
    </row>
    <row r="273" spans="2:14" x14ac:dyDescent="0.25">
      <c r="B273" s="1" t="s">
        <v>242</v>
      </c>
      <c r="C273" s="11">
        <v>-73.834000000000003</v>
      </c>
      <c r="D273" s="11">
        <v>-32.911000000000001</v>
      </c>
      <c r="E273" s="11">
        <v>-57.259999999999991</v>
      </c>
      <c r="F273" s="11">
        <v>289.72899999999998</v>
      </c>
      <c r="G273" s="11">
        <v>-189.768</v>
      </c>
      <c r="H273" s="11">
        <v>-54.056000000000012</v>
      </c>
      <c r="I273" s="11">
        <v>-39.442000000000007</v>
      </c>
      <c r="J273" s="11">
        <v>11.869000000000028</v>
      </c>
      <c r="K273" s="11">
        <v>-10.345000000000001</v>
      </c>
      <c r="L273" s="11">
        <v>-2.875</v>
      </c>
      <c r="M273" s="11">
        <v>12.520000000000001</v>
      </c>
      <c r="N273" s="11">
        <v>15.372999999999999</v>
      </c>
    </row>
    <row r="274" spans="2:14" x14ac:dyDescent="0.25">
      <c r="B274" s="1" t="s">
        <v>243</v>
      </c>
      <c r="C274" s="11">
        <v>27.6</v>
      </c>
      <c r="D274" s="11">
        <v>86.777999999999992</v>
      </c>
      <c r="E274" s="11">
        <v>55.589000000000027</v>
      </c>
      <c r="F274" s="11">
        <v>49.75</v>
      </c>
      <c r="G274" s="11">
        <v>65.914000000000001</v>
      </c>
      <c r="H274" s="11">
        <v>59.992999999999995</v>
      </c>
      <c r="I274" s="11">
        <v>60.468000000000004</v>
      </c>
      <c r="J274" s="11">
        <v>64.276999999999987</v>
      </c>
      <c r="K274" s="11">
        <v>110.14700000000001</v>
      </c>
      <c r="L274" s="11">
        <v>-83.010999999999996</v>
      </c>
      <c r="M274" s="11">
        <v>107.706</v>
      </c>
      <c r="N274" s="11">
        <v>-107.08900000000001</v>
      </c>
    </row>
    <row r="275" spans="2:14" x14ac:dyDescent="0.25">
      <c r="B275" s="1" t="s">
        <v>244</v>
      </c>
      <c r="C275" s="11">
        <v>12.534000000000001</v>
      </c>
      <c r="D275" s="11">
        <v>12.534000000000001</v>
      </c>
      <c r="E275" s="11">
        <v>12.533999999999995</v>
      </c>
      <c r="F275" s="11">
        <v>12.534000000000006</v>
      </c>
      <c r="G275" s="11">
        <v>12.534000000000001</v>
      </c>
      <c r="H275" s="11">
        <v>12.534000000000001</v>
      </c>
      <c r="I275" s="11">
        <v>12.533999999999995</v>
      </c>
      <c r="J275" s="11">
        <v>12.534000000000006</v>
      </c>
      <c r="K275" s="11">
        <v>12.534000000000001</v>
      </c>
      <c r="L275" s="11">
        <v>20.072000000000003</v>
      </c>
      <c r="M275" s="11">
        <v>28.050999999999995</v>
      </c>
      <c r="N275" s="11">
        <v>31.405000000000001</v>
      </c>
    </row>
    <row r="276" spans="2:14" x14ac:dyDescent="0.25">
      <c r="B276" s="1" t="s">
        <v>245</v>
      </c>
      <c r="C276" s="11">
        <v>73.207000000000008</v>
      </c>
      <c r="D276" s="11">
        <v>185.07600000000002</v>
      </c>
      <c r="E276" s="11">
        <v>-29.917000000000002</v>
      </c>
      <c r="F276" s="11">
        <v>-87.341000000000008</v>
      </c>
      <c r="G276" s="11">
        <v>117.74499999999999</v>
      </c>
      <c r="H276" s="11">
        <v>-58.417999999999999</v>
      </c>
      <c r="I276" s="11">
        <v>-8.7469999999999928</v>
      </c>
      <c r="J276" s="11">
        <v>39.536000000000001</v>
      </c>
      <c r="K276" s="11">
        <v>-174.78000000000003</v>
      </c>
      <c r="L276" s="11">
        <v>83.651000000000096</v>
      </c>
      <c r="M276" s="11">
        <v>1.9969999999998578</v>
      </c>
      <c r="N276" s="11">
        <v>48.427999999999805</v>
      </c>
    </row>
    <row r="277" spans="2:14" x14ac:dyDescent="0.25">
      <c r="B277" s="1" t="s">
        <v>182</v>
      </c>
      <c r="C277" s="11">
        <v>2.1890000000000001</v>
      </c>
      <c r="D277" s="11">
        <v>8.7119999999999997</v>
      </c>
      <c r="E277" s="11">
        <v>8.2630000000000017</v>
      </c>
      <c r="F277" s="11">
        <v>-33.244</v>
      </c>
      <c r="G277" s="11">
        <v>11.253</v>
      </c>
      <c r="H277" s="11">
        <v>8.8000000000000007</v>
      </c>
      <c r="I277" s="11">
        <v>8.3460000000000001</v>
      </c>
      <c r="J277" s="11">
        <v>-23.606999999999999</v>
      </c>
      <c r="K277" s="11">
        <v>7.18</v>
      </c>
      <c r="L277" s="11">
        <v>7.9390000000000001</v>
      </c>
      <c r="M277" s="11">
        <v>7.9230000000000018</v>
      </c>
      <c r="N277" s="11">
        <v>-63.95</v>
      </c>
    </row>
    <row r="278" spans="2:14" x14ac:dyDescent="0.25">
      <c r="B278" s="1" t="s">
        <v>200</v>
      </c>
      <c r="C278" s="11">
        <v>-1.82</v>
      </c>
      <c r="D278" s="11">
        <v>1.82</v>
      </c>
      <c r="E278" s="11">
        <v>-9.5549999999999997</v>
      </c>
      <c r="F278" s="11">
        <v>161.30600000000001</v>
      </c>
      <c r="G278" s="11">
        <v>0</v>
      </c>
      <c r="H278" s="11">
        <v>-110.574</v>
      </c>
      <c r="I278" s="11">
        <v>0</v>
      </c>
      <c r="J278" s="11">
        <v>217.57</v>
      </c>
      <c r="K278" s="11">
        <v>-5.5229999999999997</v>
      </c>
      <c r="L278" s="11">
        <v>96.713999999999999</v>
      </c>
      <c r="M278" s="11">
        <v>-106.01900000000001</v>
      </c>
      <c r="N278" s="11">
        <v>17.509000000000004</v>
      </c>
    </row>
    <row r="279" spans="2:14" x14ac:dyDescent="0.25">
      <c r="B279" s="24" t="s">
        <v>246</v>
      </c>
      <c r="C279" s="25">
        <f t="shared" ref="C279:M279" si="64">SUM(C268:C278)</f>
        <v>154.08099999999999</v>
      </c>
      <c r="D279" s="25">
        <f t="shared" si="64"/>
        <v>405.78299999999996</v>
      </c>
      <c r="E279" s="25">
        <f t="shared" si="64"/>
        <v>128.58300000000006</v>
      </c>
      <c r="F279" s="25">
        <f t="shared" si="64"/>
        <v>-374.46100000000013</v>
      </c>
      <c r="G279" s="25">
        <f t="shared" si="64"/>
        <v>171.95799999999997</v>
      </c>
      <c r="H279" s="25">
        <f t="shared" si="64"/>
        <v>16.853999999999957</v>
      </c>
      <c r="I279" s="25">
        <f t="shared" si="64"/>
        <v>185.53900000000002</v>
      </c>
      <c r="J279" s="25">
        <f t="shared" si="64"/>
        <v>532.63799999999992</v>
      </c>
      <c r="K279" s="25">
        <f t="shared" si="64"/>
        <v>95.85499999999999</v>
      </c>
      <c r="L279" s="25">
        <f t="shared" si="64"/>
        <v>273.52500000000009</v>
      </c>
      <c r="M279" s="25">
        <f t="shared" si="64"/>
        <v>212.61099999999982</v>
      </c>
      <c r="N279" s="25">
        <f>SUM(N268:N278)</f>
        <v>128.2209999999998</v>
      </c>
    </row>
    <row r="280" spans="2:14" x14ac:dyDescent="0.25"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</row>
  </sheetData>
  <mergeCells count="1">
    <mergeCell ref="B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8319F0CDCA4949AC79A848D6E9755C" ma:contentTypeVersion="13" ma:contentTypeDescription="Skapa ett nytt dokument." ma:contentTypeScope="" ma:versionID="0652c07291dd5a15f20a991c4231b8df">
  <xsd:schema xmlns:xsd="http://www.w3.org/2001/XMLSchema" xmlns:xs="http://www.w3.org/2001/XMLSchema" xmlns:p="http://schemas.microsoft.com/office/2006/metadata/properties" xmlns:ns1="http://schemas.microsoft.com/sharepoint/v3" xmlns:ns2="f4990a3d-33ac-4164-80c4-ac259dc90ee2" xmlns:ns3="f9b214c7-9767-42c7-b580-59f3cbda6e2a" targetNamespace="http://schemas.microsoft.com/office/2006/metadata/properties" ma:root="true" ma:fieldsID="fa7aad8363567d2cb9be8e98d1e24ed8" ns1:_="" ns2:_="" ns3:_="">
    <xsd:import namespace="http://schemas.microsoft.com/sharepoint/v3"/>
    <xsd:import namespace="f4990a3d-33ac-4164-80c4-ac259dc90ee2"/>
    <xsd:import namespace="f9b214c7-9767-42c7-b580-59f3cbda6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90a3d-33ac-4164-80c4-ac259dc90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1c97352e-8617-41f9-8856-fb90cdada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214c7-9767-42c7-b580-59f3cbda6e2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42a7898-a25a-4fbd-97c1-b224a06383ba}" ma:internalName="TaxCatchAll" ma:showField="CatchAllData" ma:web="f9b214c7-9767-42c7-b580-59f3cbda6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4990a3d-33ac-4164-80c4-ac259dc90ee2">
      <Terms xmlns="http://schemas.microsoft.com/office/infopath/2007/PartnerControls"/>
    </lcf76f155ced4ddcb4097134ff3c332f>
    <TaxCatchAll xmlns="f9b214c7-9767-42c7-b580-59f3cbda6e2a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ADABBC-7151-48F8-B7B4-0232F65A44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95C5E2-9530-4DCB-8B6F-B1EB1EEED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990a3d-33ac-4164-80c4-ac259dc90ee2"/>
    <ds:schemaRef ds:uri="f9b214c7-9767-42c7-b580-59f3cbda6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051DB-138F-4369-B4CE-3D85937C737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f9b214c7-9767-42c7-b580-59f3cbda6e2a"/>
    <ds:schemaRef ds:uri="f4990a3d-33ac-4164-80c4-ac259dc90e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 financials and segment</vt:lpstr>
      <vt:lpstr>Operating cash flow and 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Steen</dc:creator>
  <cp:lastModifiedBy>Teresa Fischer</cp:lastModifiedBy>
  <dcterms:created xsi:type="dcterms:W3CDTF">2026-02-25T13:56:37Z</dcterms:created>
  <dcterms:modified xsi:type="dcterms:W3CDTF">2026-02-25T15:59:12Z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0x010100508319F0CDCA4949AC79A848D6E9755C</vt:lpwstr>
  </property>
</Properties>
</file>